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xfordcitycouncil.sharepoint.com/sites/MATTeam/1MAT/Budget Setting Process/Budget 2026-27/Budget Documentation/06 - Consultation/"/>
    </mc:Choice>
  </mc:AlternateContent>
  <xr:revisionPtr revIDLastSave="97" documentId="8_{63F22ED4-CEEF-4BE6-B184-2D1BDA6116E5}" xr6:coauthVersionLast="47" xr6:coauthVersionMax="47" xr10:uidLastSave="{35689CC4-0730-4944-99B0-5D8ADED6E1D2}"/>
  <bookViews>
    <workbookView xWindow="-110" yWindow="-110" windowWidth="19420" windowHeight="10420" xr2:uid="{C836BD1D-651A-4003-A284-BB4C96BCE873}"/>
  </bookViews>
  <sheets>
    <sheet name="Capital Programme 2526 MFTP 5.5" sheetId="1" r:id="rId1"/>
  </sheets>
  <definedNames>
    <definedName name="_Fill" localSheetId="0" hidden="1">#REF!</definedName>
    <definedName name="_Fill" hidden="1">#REF!</definedName>
    <definedName name="_xlnm._FilterDatabase" localSheetId="0" hidden="1">'Capital Programme 2526 MFTP 5.5'!$A$9:$D$9</definedName>
    <definedName name="_NI992" localSheetId="0">#REF!</definedName>
    <definedName name="_NI992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um0001" localSheetId="0">#REF!</definedName>
    <definedName name="_sum0001">#REF!</definedName>
    <definedName name="_sum9899" localSheetId="0">#REF!</definedName>
    <definedName name="_sum9899">#REF!</definedName>
    <definedName name="_sum9900" localSheetId="0">#REF!</definedName>
    <definedName name="_sum9900">#REF!</definedName>
    <definedName name="acc" localSheetId="0">#REF!</definedName>
    <definedName name="acc">#REF!</definedName>
    <definedName name="ACCOUNTS" localSheetId="0">#REF!</definedName>
    <definedName name="ACCOUNTS">#REF!</definedName>
    <definedName name="ALPHA" localSheetId="0">#REF!</definedName>
    <definedName name="ALPHA">#REF!</definedName>
    <definedName name="App_c" localSheetId="0">#REF!</definedName>
    <definedName name="App_c">#REF!</definedName>
    <definedName name="APPB" localSheetId="0">#REF!</definedName>
    <definedName name="APPB">#REF!</definedName>
    <definedName name="B2REPORT">#REF!</definedName>
    <definedName name="BSC" localSheetId="0">#REF!</definedName>
    <definedName name="BSC">#REF!</definedName>
    <definedName name="BSCODES" localSheetId="0">#REF!</definedName>
    <definedName name="BSCODES">#REF!</definedName>
    <definedName name="BU" localSheetId="0">#REF!</definedName>
    <definedName name="BU">#REF!</definedName>
    <definedName name="CC" localSheetId="0">#REF!</definedName>
    <definedName name="CC">#REF!</definedName>
    <definedName name="Client" localSheetId="0">#REF!</definedName>
    <definedName name="Client">#REF!</definedName>
    <definedName name="CO" localSheetId="0">#REF!</definedName>
    <definedName name="CO">#REF!</definedName>
    <definedName name="ConstructionTotal">#REF!</definedName>
    <definedName name="Corporate" localSheetId="0">#REF!</definedName>
    <definedName name="Corporate">#REF!</definedName>
    <definedName name="CP_Bunit" localSheetId="0">#REF!</definedName>
    <definedName name="CP_Bunit">#REF!</definedName>
    <definedName name="CP_Dir" localSheetId="0">#REF!</definedName>
    <definedName name="CP_Dir">#REF!</definedName>
    <definedName name="data1" localSheetId="0">#REF!</definedName>
    <definedName name="data1">#REF!</definedName>
    <definedName name="Debt" localSheetId="0">#REF!</definedName>
    <definedName name="Debt">#REF!</definedName>
    <definedName name="Existing_assets" localSheetId="0">#REF!</definedName>
    <definedName name="Existing_assets">#REF!</definedName>
    <definedName name="funding" localSheetId="0">#REF!</definedName>
    <definedName name="funding">#REF!</definedName>
    <definedName name="Historic" localSheetId="0">#REF!</definedName>
    <definedName name="Historic">#REF!</definedName>
    <definedName name="InstallTotal">#REF!</definedName>
    <definedName name="Lentanal" localSheetId="0">#REF!</definedName>
    <definedName name="Lentanal">#REF!</definedName>
    <definedName name="Lentbanks" localSheetId="0">#REF!</definedName>
    <definedName name="Lentbanks">#REF!</definedName>
    <definedName name="LentBS" localSheetId="0">#REF!</definedName>
    <definedName name="LentBS">#REF!</definedName>
    <definedName name="Lentlist" localSheetId="0">#REF!</definedName>
    <definedName name="Lentlist">#REF!</definedName>
    <definedName name="narr" localSheetId="0">#REF!</definedName>
    <definedName name="narr">#REF!</definedName>
    <definedName name="new_revenue" localSheetId="0">#REF!</definedName>
    <definedName name="new_revenue">#REF!</definedName>
    <definedName name="NILOW" localSheetId="0">#REF!</definedName>
    <definedName name="NILOW">#REF!</definedName>
    <definedName name="NILOWPER" localSheetId="0">#REF!</definedName>
    <definedName name="NILOWPER">#REF!</definedName>
    <definedName name="NIPERLOW" localSheetId="0">#REF!</definedName>
    <definedName name="NIPERLOW">#REF!</definedName>
    <definedName name="NIPERUPPER" localSheetId="0">#REF!</definedName>
    <definedName name="NIPERUPPER">#REF!</definedName>
    <definedName name="NIUP" localSheetId="0">#REF!</definedName>
    <definedName name="NIUP">#REF!</definedName>
    <definedName name="NIUPPER" localSheetId="0">#REF!</definedName>
    <definedName name="NIUPPER">#REF!</definedName>
    <definedName name="Planning2Total">#REF!</definedName>
    <definedName name="PlanningTotal">#REF!</definedName>
    <definedName name="Posted_for2" localSheetId="0">#REF!</definedName>
    <definedName name="Posted_for2">#REF!</definedName>
    <definedName name="print" localSheetId="0">#REF!</definedName>
    <definedName name="print">#REF!</definedName>
    <definedName name="_xlnm.Print_Area" localSheetId="0">'Capital Programme 2526 MFTP 5.5'!$D$5:$J$235</definedName>
    <definedName name="Processed_by2" localSheetId="0">#REF!</definedName>
    <definedName name="Processed_by2">#REF!</definedName>
    <definedName name="SCP_PEN" localSheetId="0">#REF!</definedName>
    <definedName name="SCP_PEN">#REF!</definedName>
    <definedName name="small" localSheetId="0">#REF!</definedName>
    <definedName name="small">#REF!</definedName>
    <definedName name="Stat" localSheetId="0">#REF!</definedName>
    <definedName name="Stat">#REF!</definedName>
    <definedName name="Table1" localSheetId="0">#REF!</definedName>
    <definedName name="Table1">#REF!</definedName>
    <definedName name="Temp" localSheetId="0">#REF!</definedName>
    <definedName name="Temp">#REF!</definedName>
    <definedName name="TestTotal">#REF!</definedName>
    <definedName name="TT" localSheetId="0">#REF!</definedName>
    <definedName name="TT">#REF!</definedName>
    <definedName name="UNREL_0001" localSheetId="0">#REF!</definedName>
    <definedName name="UNREL_0001">#REF!</definedName>
    <definedName name="UNREL_9899" localSheetId="0">#REF!</definedName>
    <definedName name="UNREL_9899">#REF!</definedName>
    <definedName name="UNREL_9900" localSheetId="0">#REF!</definedName>
    <definedName name="UNREL_9900">#REF!</definedName>
    <definedName name="Z_021980A4_F8AC_4354_973C_32E40C693F19_.wvu.Cols" localSheetId="0" hidden="1">'Capital Programme 2526 MFTP 5.5'!#REF!</definedName>
    <definedName name="Z_021980A4_F8AC_4354_973C_32E40C693F19_.wvu.FilterData" localSheetId="0" hidden="1">'Capital Programme 2526 MFTP 5.5'!$A$46:$D$155</definedName>
    <definedName name="Z_021980A4_F8AC_4354_973C_32E40C693F19_.wvu.PrintArea" localSheetId="0" hidden="1">'Capital Programme 2526 MFTP 5.5'!$A:$D</definedName>
    <definedName name="Z_021980A4_F8AC_4354_973C_32E40C693F19_.wvu.PrintTitles" localSheetId="0" hidden="1">'Capital Programme 2526 MFTP 5.5'!$6:$7</definedName>
    <definedName name="Z_021980A4_F8AC_4354_973C_32E40C693F19_.wvu.Rows" localSheetId="0" hidden="1">'Capital Programme 2526 MFTP 5.5'!#REF!</definedName>
    <definedName name="Z_024F9349_3448_4751_BACE_B10609253129_.wvu.Cols" localSheetId="0" hidden="1">'Capital Programme 2526 MFTP 5.5'!$A:$A,'Capital Programme 2526 MFTP 5.5'!#REF!,'Capital Programme 2526 MFTP 5.5'!#REF!,'Capital Programme 2526 MFTP 5.5'!#REF!,'Capital Programme 2526 MFTP 5.5'!#REF!</definedName>
    <definedName name="Z_024F9349_3448_4751_BACE_B10609253129_.wvu.FilterData" localSheetId="0" hidden="1">'Capital Programme 2526 MFTP 5.5'!$A$7:$H$155</definedName>
    <definedName name="Z_024F9349_3448_4751_BACE_B10609253129_.wvu.PrintArea" localSheetId="0" hidden="1">'Capital Programme 2526 MFTP 5.5'!$A:$D</definedName>
    <definedName name="Z_024F9349_3448_4751_BACE_B10609253129_.wvu.PrintTitles" localSheetId="0" hidden="1">'Capital Programme 2526 MFTP 5.5'!$6:$7</definedName>
    <definedName name="Z_024F9349_3448_4751_BACE_B10609253129_.wvu.Rows" localSheetId="0" hidden="1">'Capital Programme 2526 MFTP 5.5'!$105:$236</definedName>
    <definedName name="Z_094E57AD_B640_428E_955C_4DC20AF484C3_.wvu.FilterData" localSheetId="0" hidden="1">'Capital Programme 2526 MFTP 5.5'!$A$1:$D$155</definedName>
    <definedName name="Z_0AC1B8E0_EF6B_428A_9D1F_C726345B747F_.wvu.Cols" localSheetId="0" hidden="1">'Capital Programme 2526 MFTP 5.5'!$A:$A,'Capital Programme 2526 MFTP 5.5'!#REF!</definedName>
    <definedName name="Z_0AC1B8E0_EF6B_428A_9D1F_C726345B747F_.wvu.PrintArea" localSheetId="0" hidden="1">'Capital Programme 2526 MFTP 5.5'!$B$1:$D$155</definedName>
    <definedName name="Z_0AC1B8E0_EF6B_428A_9D1F_C726345B747F_.wvu.PrintTitles" localSheetId="0" hidden="1">'Capital Programme 2526 MFTP 5.5'!$1:$7</definedName>
    <definedName name="Z_0AC1B8E0_EF6B_428A_9D1F_C726345B747F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5.5'!#REF!,'Capital Programme 2526 MFTP 5.5'!#REF!,'Capital Programme 2526 MFTP 5.5'!#REF!,'Capital Programme 2526 MFTP 5.5'!#REF!,'Capital Programme 2526 MFTP 5.5'!#REF!</definedName>
    <definedName name="Z_0AEABE89_25BC_46CF_8FC8_399696E1A778_.wvu.FilterData" localSheetId="0" hidden="1">'Capital Programme 2526 MFTP 5.5'!$A$1:$D$155</definedName>
    <definedName name="Z_0B5F56CF_D91B_4D84_8547_8BD9E7C0D57E_.wvu.FilterData" localSheetId="0" hidden="1">'Capital Programme 2526 MFTP 5.5'!$A$7:$H$155</definedName>
    <definedName name="Z_0CB72BE1_FADD_49F2_BE49_2ACEA79C720C_.wvu.FilterData" localSheetId="0" hidden="1">'Capital Programme 2526 MFTP 5.5'!$A$6:$D$155</definedName>
    <definedName name="Z_14689FF3_3C33_4039_BC86_2723C659A30A_.wvu.FilterData" localSheetId="0" hidden="1">'Capital Programme 2526 MFTP 5.5'!$B$1:$D$7</definedName>
    <definedName name="Z_163F6844_3B09_4251_A5B8_F7174C28410C_.wvu.Cols" localSheetId="0" hidden="1">'Capital Programme 2526 MFTP 5.5'!#REF!,'Capital Programme 2526 MFTP 5.5'!#REF!,'Capital Programme 2526 MFTP 5.5'!#REF!,'Capital Programme 2526 MFTP 5.5'!#REF!</definedName>
    <definedName name="Z_163F6844_3B09_4251_A5B8_F7174C28410C_.wvu.FilterData" localSheetId="0" hidden="1">'Capital Programme 2526 MFTP 5.5'!$A$7:$H$155</definedName>
    <definedName name="Z_163F6844_3B09_4251_A5B8_F7174C28410C_.wvu.PrintArea" localSheetId="0" hidden="1">'Capital Programme 2526 MFTP 5.5'!$A:$D</definedName>
    <definedName name="Z_163F6844_3B09_4251_A5B8_F7174C28410C_.wvu.PrintTitles" localSheetId="0" hidden="1">'Capital Programme 2526 MFTP 5.5'!$6:$7</definedName>
    <definedName name="Z_163F6844_3B09_4251_A5B8_F7174C28410C_.wvu.Rows" localSheetId="0" hidden="1">'Capital Programme 2526 MFTP 5.5'!#REF!</definedName>
    <definedName name="Z_1796FC3C_DB34_4527_A706_0056F09F0CAE_.wvu.FilterData" localSheetId="0" hidden="1">'Capital Programme 2526 MFTP 5.5'!$A$1:$D$155</definedName>
    <definedName name="Z_18FCF122_F07C_47C0_957C_1AC0EC278B7E_.wvu.FilterData" localSheetId="0" hidden="1">'Capital Programme 2526 MFTP 5.5'!$A$1:$D$155</definedName>
    <definedName name="Z_1D662830_294B_4DA5_8782_163FD212A5D3_.wvu.FilterData" localSheetId="0" hidden="1">'Capital Programme 2526 MFTP 5.5'!$A$1:$D$155</definedName>
    <definedName name="Z_1D662830_294B_4DA5_8782_163FD212A5D3_.wvu.PrintArea" localSheetId="0" hidden="1">'Capital Programme 2526 MFTP 5.5'!$B$1:$D$155</definedName>
    <definedName name="Z_1D662830_294B_4DA5_8782_163FD212A5D3_.wvu.PrintTitles" localSheetId="0" hidden="1">'Capital Programme 2526 MFTP 5.5'!$1:$7</definedName>
    <definedName name="Z_1D662830_294B_4DA5_8782_163FD212A5D3_.wvu.Rows" localSheetId="0" hidden="1">'Capital Programme 2526 MFTP 5.5'!#REF!</definedName>
    <definedName name="Z_22001E41_B188_499B_A0D3_08A03709A005_.wvu.FilterData" localSheetId="0" hidden="1">'Capital Programme 2526 MFTP 5.5'!$B$1:$D$7</definedName>
    <definedName name="Z_2CA698F3_6329_49B3_B4D8_69256F03E9BC_.wvu.Cols" localSheetId="0" hidden="1">'Capital Programme 2526 MFTP 5.5'!#REF!,'Capital Programme 2526 MFTP 5.5'!#REF!,'Capital Programme 2526 MFTP 5.5'!#REF!,'Capital Programme 2526 MFTP 5.5'!#REF!</definedName>
    <definedName name="Z_2CA698F3_6329_49B3_B4D8_69256F03E9BC_.wvu.FilterData" localSheetId="0" hidden="1">'Capital Programme 2526 MFTP 5.5'!$A$7:$H$155</definedName>
    <definedName name="Z_2CA698F3_6329_49B3_B4D8_69256F03E9BC_.wvu.PrintArea" localSheetId="0" hidden="1">'Capital Programme 2526 MFTP 5.5'!$A:$D</definedName>
    <definedName name="Z_2CA698F3_6329_49B3_B4D8_69256F03E9BC_.wvu.PrintTitles" localSheetId="0" hidden="1">'Capital Programme 2526 MFTP 5.5'!$6:$7</definedName>
    <definedName name="Z_2CA698F3_6329_49B3_B4D8_69256F03E9BC_.wvu.Rows" localSheetId="0" hidden="1">'Capital Programme 2526 MFTP 5.5'!#REF!</definedName>
    <definedName name="Z_34AF6F58_90C0_4733_A2DC_F86ACAC36B1A_.wvu.Cols" localSheetId="0" hidden="1">'Capital Programme 2526 MFTP 5.5'!$A:$A,'Capital Programme 2526 MFTP 5.5'!$D:$D</definedName>
    <definedName name="Z_34AF6F58_90C0_4733_A2DC_F86ACAC36B1A_.wvu.FilterData" localSheetId="0" hidden="1">'Capital Programme 2526 MFTP 5.5'!$A$6:$D$155</definedName>
    <definedName name="Z_34AF6F58_90C0_4733_A2DC_F86ACAC36B1A_.wvu.Rows" localSheetId="0" hidden="1">'Capital Programme 2526 MFTP 5.5'!$1:$1</definedName>
    <definedName name="Z_3DE7C5AB_A311_43E3_B5B7_9C3465A44A23_.wvu.Cols" localSheetId="0" hidden="1">'Capital Programme 2526 MFTP 5.5'!#REF!,'Capital Programme 2526 MFTP 5.5'!#REF!,'Capital Programme 2526 MFTP 5.5'!#REF!,'Capital Programme 2526 MFTP 5.5'!#REF!,'Capital Programme 2526 MFTP 5.5'!#REF!</definedName>
    <definedName name="Z_3DE7C5AB_A311_43E3_B5B7_9C3465A44A23_.wvu.FilterData" localSheetId="0" hidden="1">'Capital Programme 2526 MFTP 5.5'!$A$7:$H$155</definedName>
    <definedName name="Z_3DE7C5AB_A311_43E3_B5B7_9C3465A44A23_.wvu.PrintArea" localSheetId="0" hidden="1">'Capital Programme 2526 MFTP 5.5'!$A$1:$D$155</definedName>
    <definedName name="Z_3DE7C5AB_A311_43E3_B5B7_9C3465A44A23_.wvu.PrintTitles" localSheetId="0" hidden="1">'Capital Programme 2526 MFTP 5.5'!$6:$7</definedName>
    <definedName name="Z_3DE7C5AB_A311_43E3_B5B7_9C3465A44A23_.wvu.Rows" localSheetId="0" hidden="1">'Capital Programme 2526 MFTP 5.5'!$105:$236,'Capital Programme 2526 MFTP 5.5'!#REF!,'Capital Programme 2526 MFTP 5.5'!#REF!,'Capital Programme 2526 MFTP 5.5'!#REF!,'Capital Programme 2526 MFTP 5.5'!#REF!</definedName>
    <definedName name="Z_428AF45C_2F95_4882_B98D_77BFAA5A2ECA_.wvu.FilterData" localSheetId="0" hidden="1">'Capital Programme 2526 MFTP 5.5'!$B$1:$D$7</definedName>
    <definedName name="Z_47081BF7_7E6F_4008_B063_96E1C67F417E_.wvu.FilterData" localSheetId="0" hidden="1">'Capital Programme 2526 MFTP 5.5'!$A$6:$D$155</definedName>
    <definedName name="Z_568253C7_5E54_42AB_826E_078AD86F274B_.wvu.FilterData" localSheetId="0" hidden="1">'Capital Programme 2526 MFTP 5.5'!$B$1:$D$7</definedName>
    <definedName name="Z_569BA05E_6518_42EB_A221_01AB68A4F3DC_.wvu.FilterData" localSheetId="0" hidden="1">'Capital Programme 2526 MFTP 5.5'!$A$7:$H$155</definedName>
    <definedName name="Z_5AE0920C_08FC_4AB5_9268_3795E93B8F06_.wvu.FilterData" localSheetId="0" hidden="1">'Capital Programme 2526 MFTP 5.5'!$A$6:$D$155</definedName>
    <definedName name="Z_5AE0920C_08FC_4AB5_9268_3795E93B8F06_.wvu.PrintArea" localSheetId="0" hidden="1">'Capital Programme 2526 MFTP 5.5'!$B$1:$D$155</definedName>
    <definedName name="Z_5AE0920C_08FC_4AB5_9268_3795E93B8F06_.wvu.PrintTitles" localSheetId="0" hidden="1">'Capital Programme 2526 MFTP 5.5'!$1:$7</definedName>
    <definedName name="Z_5D068AD1_5016_42F2_A4D7_52163A4493C2_.wvu.FilterData" localSheetId="0" hidden="1">'Capital Programme 2526 MFTP 5.5'!$A$6:$D$155</definedName>
    <definedName name="Z_5D7C02AF_155B_457A_BECA_3C6AF5CD6D50_.wvu.FilterData" localSheetId="0" hidden="1">'Capital Programme 2526 MFTP 5.5'!$A$1:$D$155</definedName>
    <definedName name="Z_5EF0B07B_6002_4390_8924_0FBB87177A13_.wvu.Cols" localSheetId="0" hidden="1">'Capital Programme 2526 MFTP 5.5'!$A:$A</definedName>
    <definedName name="Z_5EF0B07B_6002_4390_8924_0FBB87177A13_.wvu.PrintArea" localSheetId="0" hidden="1">'Capital Programme 2526 MFTP 5.5'!$B$1:$D$155</definedName>
    <definedName name="Z_5EF0B07B_6002_4390_8924_0FBB87177A13_.wvu.PrintTitles" localSheetId="0" hidden="1">'Capital Programme 2526 MFTP 5.5'!$1:$7</definedName>
    <definedName name="Z_5EF0B07B_6002_4390_8924_0FBB87177A13_.wvu.Rows" localSheetId="0" hidden="1">'Capital Programme 2526 MFTP 5.5'!#REF!</definedName>
    <definedName name="Z_605E5052_C771_4F0B_8F71_E91615697A9D_.wvu.FilterData" localSheetId="0" hidden="1">'Capital Programme 2526 MFTP 5.5'!$A$1:$D$155</definedName>
    <definedName name="Z_647CB90C_9D6B_4ECC_9209_B6A3C3D49AC2_.wvu.FilterData" localSheetId="0" hidden="1">'Capital Programme 2526 MFTP 5.5'!$A$1:$D$155</definedName>
    <definedName name="Z_649E6742_035A_4D86_93A0_0A8AB9D70DFE_.wvu.Cols" localSheetId="0" hidden="1">'Capital Programme 2526 MFTP 5.5'!$D:$D,'Capital Programme 2526 MFTP 5.5'!#REF!</definedName>
    <definedName name="Z_649E6742_035A_4D86_93A0_0A8AB9D70DFE_.wvu.FilterData" localSheetId="0" hidden="1">'Capital Programme 2526 MFTP 5.5'!$A$46:$D$155</definedName>
    <definedName name="Z_649E6742_035A_4D86_93A0_0A8AB9D70DFE_.wvu.PrintArea" localSheetId="0" hidden="1">'Capital Programme 2526 MFTP 5.5'!$B$1:$D$155</definedName>
    <definedName name="Z_649E6742_035A_4D86_93A0_0A8AB9D70DFE_.wvu.PrintTitles" localSheetId="0" hidden="1">'Capital Programme 2526 MFTP 5.5'!$1:$7</definedName>
    <definedName name="Z_692AC5F8_5D2D_43CD_91BE_594941451D68_.wvu.Cols" localSheetId="0" hidden="1">'Capital Programme 2526 MFTP 5.5'!$A:$A</definedName>
    <definedName name="Z_692AC5F8_5D2D_43CD_91BE_594941451D68_.wvu.FilterData" localSheetId="0" hidden="1">'Capital Programme 2526 MFTP 5.5'!$A$1:$D$155</definedName>
    <definedName name="Z_692AC5F8_5D2D_43CD_91BE_594941451D68_.wvu.PrintArea" localSheetId="0" hidden="1">'Capital Programme 2526 MFTP 5.5'!$B$1:$D$155</definedName>
    <definedName name="Z_692AC5F8_5D2D_43CD_91BE_594941451D68_.wvu.PrintTitles" localSheetId="0" hidden="1">'Capital Programme 2526 MFTP 5.5'!$1:$7</definedName>
    <definedName name="Z_692AC5F8_5D2D_43CD_91BE_594941451D68_.wvu.Rows" localSheetId="0" hidden="1">'Capital Programme 2526 MFTP 5.5'!#REF!</definedName>
    <definedName name="Z_8A0AB643_1111_4F09_AC5F_0DCFA843C4F5_.wvu.FilterData" localSheetId="0" hidden="1">'Capital Programme 2526 MFTP 5.5'!$B$1:$D$7</definedName>
    <definedName name="Z_900F2481_4EA1_401A_91F0_8D80EDA5F6D3_.wvu.FilterData" localSheetId="0" hidden="1">'Capital Programme 2526 MFTP 5.5'!$B$1:$D$7</definedName>
    <definedName name="Z_92090EB3_8023_4D2E_BE0D_89B5C504198A_.wvu.Cols" localSheetId="0" hidden="1">'Capital Programme 2526 MFTP 5.5'!#REF!</definedName>
    <definedName name="Z_92090EB3_8023_4D2E_BE0D_89B5C504198A_.wvu.FilterData" localSheetId="0" hidden="1">'Capital Programme 2526 MFTP 5.5'!$A$46:$D$155</definedName>
    <definedName name="Z_92090EB3_8023_4D2E_BE0D_89B5C504198A_.wvu.PrintArea" localSheetId="0" hidden="1">'Capital Programme 2526 MFTP 5.5'!$A:$D</definedName>
    <definedName name="Z_92090EB3_8023_4D2E_BE0D_89B5C504198A_.wvu.PrintTitles" localSheetId="0" hidden="1">'Capital Programme 2526 MFTP 5.5'!$6:$7</definedName>
    <definedName name="Z_92090EB3_8023_4D2E_BE0D_89B5C504198A_.wvu.Rows" localSheetId="0" hidden="1">'Capital Programme 2526 MFTP 5.5'!#REF!</definedName>
    <definedName name="Z_92986EF0_5136_4B8B_A2A8_32CB954814DF_.wvu.Cols" localSheetId="0" hidden="1">'Capital Programme 2526 MFTP 5.5'!$A:$A,'Capital Programme 2526 MFTP 5.5'!#REF!</definedName>
    <definedName name="Z_92986EF0_5136_4B8B_A2A8_32CB954814DF_.wvu.PrintArea" localSheetId="0" hidden="1">'Capital Programme 2526 MFTP 5.5'!$B$1:$D$155</definedName>
    <definedName name="Z_92986EF0_5136_4B8B_A2A8_32CB954814DF_.wvu.PrintTitles" localSheetId="0" hidden="1">'Capital Programme 2526 MFTP 5.5'!$1:$7</definedName>
    <definedName name="Z_92986EF0_5136_4B8B_A2A8_32CB954814DF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</definedName>
    <definedName name="Z_98C6C604_3A0D_44CD_98B5_844E43572667_.wvu.Cols" localSheetId="0" hidden="1">'Capital Programme 2526 MFTP 5.5'!$A:$A,'Capital Programme 2526 MFTP 5.5'!#REF!</definedName>
    <definedName name="Z_98C6C604_3A0D_44CD_98B5_844E43572667_.wvu.PrintArea" localSheetId="0" hidden="1">'Capital Programme 2526 MFTP 5.5'!$B$1:$D$155</definedName>
    <definedName name="Z_98C6C604_3A0D_44CD_98B5_844E43572667_.wvu.PrintTitles" localSheetId="0" hidden="1">'Capital Programme 2526 MFTP 5.5'!$1:$7</definedName>
    <definedName name="Z_98C6C604_3A0D_44CD_98B5_844E43572667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</definedName>
    <definedName name="Z_A1C00011_EAED_4D4A_B625_9471D28DA2D6_.wvu.FilterData" localSheetId="0" hidden="1">'Capital Programme 2526 MFTP 5.5'!$A$7:$H$155</definedName>
    <definedName name="Z_A237F984_1D30_4758_A3E8_022189A13B7A_.wvu.FilterData" localSheetId="0" hidden="1">'Capital Programme 2526 MFTP 5.5'!$B$1:$D$7</definedName>
    <definedName name="Z_A3696E9E_1A65_4F4C_BD97_D698EF134BB5_.wvu.Cols" localSheetId="0" hidden="1">'Capital Programme 2526 MFTP 5.5'!#REF!</definedName>
    <definedName name="Z_A3696E9E_1A65_4F4C_BD97_D698EF134BB5_.wvu.FilterData" localSheetId="0" hidden="1">'Capital Programme 2526 MFTP 5.5'!$A$1:$D$155</definedName>
    <definedName name="Z_A3696E9E_1A65_4F4C_BD97_D698EF134BB5_.wvu.PrintArea" localSheetId="0" hidden="1">'Capital Programme 2526 MFTP 5.5'!$B$1:$D$155</definedName>
    <definedName name="Z_A3696E9E_1A65_4F4C_BD97_D698EF134BB5_.wvu.PrintTitles" localSheetId="0" hidden="1">'Capital Programme 2526 MFTP 5.5'!$1:$7</definedName>
    <definedName name="Z_A3696E9E_1A65_4F4C_BD97_D698EF134BB5_.wvu.Rows" localSheetId="0" hidden="1">'Capital Programme 2526 MFTP 5.5'!#REF!</definedName>
    <definedName name="Z_A79323FA_7840_4494_9607_98680769FCE3_.wvu.FilterData" localSheetId="0" hidden="1">'Capital Programme 2526 MFTP 5.5'!$B$1:$D$7</definedName>
    <definedName name="Z_B3A26E29_D231_4992_8013_D35A80AACE0F_.wvu.Cols" localSheetId="0" hidden="1">'Capital Programme 2526 MFTP 5.5'!$A:$A,'Capital Programme 2526 MFTP 5.5'!#REF!</definedName>
    <definedName name="Z_B3A26E29_D231_4992_8013_D35A80AACE0F_.wvu.FilterData" localSheetId="0" hidden="1">'Capital Programme 2526 MFTP 5.5'!$B$1:$D$7</definedName>
    <definedName name="Z_B3A26E29_D231_4992_8013_D35A80AACE0F_.wvu.PrintArea" localSheetId="0" hidden="1">'Capital Programme 2526 MFTP 5.5'!$B$1:$D$155</definedName>
    <definedName name="Z_B3A26E29_D231_4992_8013_D35A80AACE0F_.wvu.PrintTitles" localSheetId="0" hidden="1">'Capital Programme 2526 MFTP 5.5'!$1:$7</definedName>
    <definedName name="Z_BC19DA48_6F81_42B9_A9F8_9D69A85E2C2F_.wvu.Cols" localSheetId="0" hidden="1">'Capital Programme 2526 MFTP 5.5'!$D:$D,'Capital Programme 2526 MFTP 5.5'!#REF!</definedName>
    <definedName name="Z_BC19DA48_6F81_42B9_A9F8_9D69A85E2C2F_.wvu.FilterData" localSheetId="0" hidden="1">'Capital Programme 2526 MFTP 5.5'!#REF!</definedName>
    <definedName name="Z_BC19DA48_6F81_42B9_A9F8_9D69A85E2C2F_.wvu.PrintArea" localSheetId="0" hidden="1">'Capital Programme 2526 MFTP 5.5'!$B$1:$D$155</definedName>
    <definedName name="Z_BC19DA48_6F81_42B9_A9F8_9D69A85E2C2F_.wvu.PrintTitles" localSheetId="0" hidden="1">'Capital Programme 2526 MFTP 5.5'!$1:$7</definedName>
    <definedName name="Z_C21C7886_BA72_4733_B50B_F84EB8AF7166_.wvu.Cols" localSheetId="0" hidden="1">'Capital Programme 2526 MFTP 5.5'!$A:$A,'Capital Programme 2526 MFTP 5.5'!#REF!</definedName>
    <definedName name="Z_C21C7886_BA72_4733_B50B_F84EB8AF7166_.wvu.PrintArea" localSheetId="0" hidden="1">'Capital Programme 2526 MFTP 5.5'!$B$1:$D$155</definedName>
    <definedName name="Z_C21C7886_BA72_4733_B50B_F84EB8AF7166_.wvu.PrintTitles" localSheetId="0" hidden="1">'Capital Programme 2526 MFTP 5.5'!$1:$7</definedName>
    <definedName name="Z_C21C7886_BA72_4733_B50B_F84EB8AF7166_.wvu.Rows" localSheetId="0" hidden="1">'Capital Programme 2526 MFTP 5.5'!#REF!</definedName>
    <definedName name="Z_C8F9B6B4_14D4_4A96_BB9B_245895025E42_.wvu.FilterData" localSheetId="0" hidden="1">'Capital Programme 2526 MFTP 5.5'!$A$1:$D$155</definedName>
    <definedName name="Z_C9AD8FCE_3D19_44F1_8FCF_A7B531D9BDF6_.wvu.FilterData" localSheetId="0" hidden="1">'Capital Programme 2526 MFTP 5.5'!$A$6:$D$155</definedName>
    <definedName name="Z_CAAF35FE_8B43_4E9A_8877_FACA0842B349_.wvu.Cols" localSheetId="0" hidden="1">'Capital Programme 2526 MFTP 5.5'!$A:$A,'Capital Programme 2526 MFTP 5.5'!$D:$D</definedName>
    <definedName name="Z_CAAF35FE_8B43_4E9A_8877_FACA0842B349_.wvu.FilterData" localSheetId="0" hidden="1">'Capital Programme 2526 MFTP 5.5'!$A$6:$D$155</definedName>
    <definedName name="Z_CAAF35FE_8B43_4E9A_8877_FACA0842B349_.wvu.Rows" localSheetId="0" hidden="1">'Capital Programme 2526 MFTP 5.5'!$1:$1</definedName>
    <definedName name="Z_CC60E9C8_62BE_43FF_BEA7_67CE6FAFAF95_.wvu.FilterData" localSheetId="0" hidden="1">'Capital Programme 2526 MFTP 5.5'!$A$1:$D$155</definedName>
    <definedName name="Z_CCC92268_99A0_4DB9_8723_43FF863CA849_.wvu.FilterData" localSheetId="0" hidden="1">'Capital Programme 2526 MFTP 5.5'!$B$1:$D$7</definedName>
    <definedName name="Z_CE387F64_EE2F_4E2E_B4A0_BEBF494715D5_.wvu.Cols" localSheetId="0" hidden="1">'Capital Programme 2526 MFTP 5.5'!$D:$D</definedName>
    <definedName name="Z_CE387F64_EE2F_4E2E_B4A0_BEBF494715D5_.wvu.FilterData" localSheetId="0" hidden="1">'Capital Programme 2526 MFTP 5.5'!$A$6:$D$155</definedName>
    <definedName name="Z_CE387F64_EE2F_4E2E_B4A0_BEBF494715D5_.wvu.PrintArea" localSheetId="0" hidden="1">'Capital Programme 2526 MFTP 5.5'!$B$147:$D$155</definedName>
    <definedName name="Z_CE387F64_EE2F_4E2E_B4A0_BEBF494715D5_.wvu.PrintTitles" localSheetId="0" hidden="1">'Capital Programme 2526 MFTP 5.5'!$1:$7</definedName>
    <definedName name="Z_D64FAC3B_8492_41F8_9940_4A2AED0F38BE_.wvu.Cols" localSheetId="0" hidden="1">'Capital Programme 2526 MFTP 5.5'!#REF!,'Capital Programme 2526 MFTP 5.5'!#REF!,'Capital Programme 2526 MFTP 5.5'!#REF!</definedName>
    <definedName name="Z_D64FAC3B_8492_41F8_9940_4A2AED0F38BE_.wvu.FilterData" localSheetId="0" hidden="1">'Capital Programme 2526 MFTP 5.5'!$A$7:$H$155</definedName>
    <definedName name="Z_D64FAC3B_8492_41F8_9940_4A2AED0F38BE_.wvu.PrintArea" localSheetId="0" hidden="1">'Capital Programme 2526 MFTP 5.5'!$A:$D</definedName>
    <definedName name="Z_D64FAC3B_8492_41F8_9940_4A2AED0F38BE_.wvu.PrintTitles" localSheetId="0" hidden="1">'Capital Programme 2526 MFTP 5.5'!$6:$7</definedName>
    <definedName name="Z_D64FAC3B_8492_41F8_9940_4A2AED0F38BE_.wvu.Rows" localSheetId="0" hidden="1">'Capital Programme 2526 MFTP 5.5'!#REF!</definedName>
    <definedName name="Z_D8DFA418_07A6_49AA_89A3_A4BC746216B1_.wvu.FilterData" localSheetId="0" hidden="1">'Capital Programme 2526 MFTP 5.5'!$A$6:$D$155</definedName>
    <definedName name="Z_DD4D2A4C_A8DF_4D93_BDCC_262D2BAD51F9_.wvu.Cols" localSheetId="0" hidden="1">'Capital Programme 2526 MFTP 5.5'!#REF!,'Capital Programme 2526 MFTP 5.5'!#REF!</definedName>
    <definedName name="Z_DD4D2A4C_A8DF_4D93_BDCC_262D2BAD51F9_.wvu.FilterData" localSheetId="0" hidden="1">'Capital Programme 2526 MFTP 5.5'!$A$7:$H$155</definedName>
    <definedName name="Z_DD4D2A4C_A8DF_4D93_BDCC_262D2BAD51F9_.wvu.PrintArea" localSheetId="0" hidden="1">'Capital Programme 2526 MFTP 5.5'!$A$1:$D$155</definedName>
    <definedName name="Z_DD4D2A4C_A8DF_4D93_BDCC_262D2BAD51F9_.wvu.PrintTitles" localSheetId="0" hidden="1">'Capital Programme 2526 MFTP 5.5'!$6:$7</definedName>
    <definedName name="Z_DE75A7D5_BCD5_44C7_B981_D8845F864CF8_.wvu.Cols" localSheetId="0" hidden="1">'Capital Programme 2526 MFTP 5.5'!#REF!,'Capital Programme 2526 MFTP 5.5'!#REF!,'Capital Programme 2526 MFTP 5.5'!#REF!</definedName>
    <definedName name="Z_DE75A7D5_BCD5_44C7_B981_D8845F864CF8_.wvu.FilterData" localSheetId="0" hidden="1">'Capital Programme 2526 MFTP 5.5'!$A$7:$H$155</definedName>
    <definedName name="Z_DE75A7D5_BCD5_44C7_B981_D8845F864CF8_.wvu.PrintArea" localSheetId="0" hidden="1">'Capital Programme 2526 MFTP 5.5'!$A:$D</definedName>
    <definedName name="Z_DE75A7D5_BCD5_44C7_B981_D8845F864CF8_.wvu.PrintTitles" localSheetId="0" hidden="1">'Capital Programme 2526 MFTP 5.5'!$6:$7</definedName>
    <definedName name="Z_DE75A7D5_BCD5_44C7_B981_D8845F864CF8_.wvu.Rows" localSheetId="0" hidden="1">'Capital Programme 2526 MFTP 5.5'!#REF!</definedName>
    <definedName name="Z_DE9BD0F1_A43F_4DB5_A4F9_C13AF0E84F9A_.wvu.FilterData" localSheetId="0" hidden="1">'Capital Programme 2526 MFTP 5.5'!$B$1:$D$7</definedName>
    <definedName name="Z_E3394AC1_D06E_4E38_B1EF_8C2DC1FD5450_.wvu.FilterData" localSheetId="0" hidden="1">'Capital Programme 2526 MFTP 5.5'!$B$1:$D$7</definedName>
    <definedName name="Z_E6B4A8F4_1D70_495A_BF50_E383E2446C16_.wvu.FilterData" localSheetId="0" hidden="1">'Capital Programme 2526 MFTP 5.5'!$A$46:$D$155</definedName>
    <definedName name="Z_E9302350_2753_4AAD_99EF_5FB3FFD8ED45_.wvu.FilterData" localSheetId="0" hidden="1">'Capital Programme 2526 MFTP 5.5'!$A$7:$H$155</definedName>
    <definedName name="Z_E9435269_B756_4ADC_8CD0_B3B51A95CB53_.wvu.FilterData" localSheetId="0" hidden="1">'Capital Programme 2526 MFTP 5.5'!$A$1:$D$155</definedName>
    <definedName name="Z_EFFB77A6_3AAF_41ED_9AAE_FBF55934834B_.wvu.Cols" localSheetId="0" hidden="1">'Capital Programme 2526 MFTP 5.5'!#REF!</definedName>
    <definedName name="Z_EFFB77A6_3AAF_41ED_9AAE_FBF55934834B_.wvu.FilterData" localSheetId="0" hidden="1">'Capital Programme 2526 MFTP 5.5'!$A$46:$D$155</definedName>
    <definedName name="Z_EFFB77A6_3AAF_41ED_9AAE_FBF55934834B_.wvu.PrintArea" localSheetId="0" hidden="1">'Capital Programme 2526 MFTP 5.5'!$A:$D</definedName>
    <definedName name="Z_EFFB77A6_3AAF_41ED_9AAE_FBF55934834B_.wvu.PrintTitles" localSheetId="0" hidden="1">'Capital Programme 2526 MFTP 5.5'!$6:$7</definedName>
    <definedName name="Z_EFFB77A6_3AAF_41ED_9AAE_FBF55934834B_.wvu.Rows" localSheetId="0" hidden="1">'Capital Programme 2526 MFTP 5.5'!#REF!</definedName>
    <definedName name="Z_FC9BC418_C27B_4C79_B03A_5CC56049D00D_.wvu.FilterData" localSheetId="0" hidden="1">'Capital Programme 2526 MFTP 5.5'!$B$1:$D$7</definedName>
    <definedName name="Z_FD4495D8_DD9C_4923_8D9B_56B5BFF0E07E_.wvu.Cols" localSheetId="0" hidden="1">'Capital Programme 2526 MFTP 5.5'!$A:$A</definedName>
    <definedName name="Z_FD4495D8_DD9C_4923_8D9B_56B5BFF0E07E_.wvu.FilterData" localSheetId="0" hidden="1">'Capital Programme 2526 MFTP 5.5'!$B$1:$D$7</definedName>
    <definedName name="Z_FD4495D8_DD9C_4923_8D9B_56B5BFF0E07E_.wvu.PrintArea" localSheetId="0" hidden="1">'Capital Programme 2526 MFTP 5.5'!$B$1:$D$155</definedName>
    <definedName name="Z_FD4495D8_DD9C_4923_8D9B_56B5BFF0E07E_.wvu.PrintTitles" localSheetId="0" hidden="1">'Capital Programme 2526 MFTP 5.5'!$1:$7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0" i="1" l="1"/>
  <c r="I87" i="1" l="1"/>
  <c r="J96" i="1"/>
  <c r="J93" i="1"/>
  <c r="J90" i="1"/>
  <c r="J89" i="1"/>
  <c r="J85" i="1"/>
  <c r="J84" i="1"/>
  <c r="J83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5" i="1"/>
  <c r="J44" i="1"/>
  <c r="J43" i="1"/>
  <c r="J42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229" i="1"/>
  <c r="I247" i="1" s="1"/>
  <c r="J226" i="1"/>
  <c r="J225" i="1"/>
  <c r="J224" i="1"/>
  <c r="J223" i="1"/>
  <c r="J222" i="1"/>
  <c r="I217" i="1"/>
  <c r="I241" i="1" s="1"/>
  <c r="H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G211" i="1"/>
  <c r="F211" i="1"/>
  <c r="E211" i="1"/>
  <c r="H210" i="1"/>
  <c r="F210" i="1"/>
  <c r="H209" i="1"/>
  <c r="G209" i="1"/>
  <c r="F209" i="1"/>
  <c r="E209" i="1"/>
  <c r="H208" i="1"/>
  <c r="G208" i="1"/>
  <c r="F208" i="1"/>
  <c r="H207" i="1"/>
  <c r="G207" i="1"/>
  <c r="F207" i="1"/>
  <c r="E207" i="1"/>
  <c r="H200" i="1"/>
  <c r="G200" i="1"/>
  <c r="F200" i="1"/>
  <c r="E200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I182" i="1"/>
  <c r="H182" i="1"/>
  <c r="G182" i="1"/>
  <c r="F182" i="1"/>
  <c r="E180" i="1"/>
  <c r="J180" i="1" s="1"/>
  <c r="J179" i="1"/>
  <c r="J178" i="1"/>
  <c r="J177" i="1"/>
  <c r="J176" i="1"/>
  <c r="J175" i="1"/>
  <c r="J174" i="1"/>
  <c r="E173" i="1"/>
  <c r="J173" i="1" s="1"/>
  <c r="E172" i="1"/>
  <c r="J172" i="1" s="1"/>
  <c r="J171" i="1"/>
  <c r="J170" i="1"/>
  <c r="J169" i="1"/>
  <c r="J168" i="1"/>
  <c r="J167" i="1"/>
  <c r="H165" i="1"/>
  <c r="G165" i="1"/>
  <c r="F165" i="1"/>
  <c r="E165" i="1"/>
  <c r="J163" i="1"/>
  <c r="J162" i="1"/>
  <c r="J161" i="1"/>
  <c r="J160" i="1"/>
  <c r="J159" i="1"/>
  <c r="J158" i="1"/>
  <c r="J157" i="1"/>
  <c r="H150" i="1"/>
  <c r="G150" i="1"/>
  <c r="F150" i="1"/>
  <c r="E150" i="1"/>
  <c r="J148" i="1"/>
  <c r="J147" i="1"/>
  <c r="H143" i="1"/>
  <c r="G143" i="1"/>
  <c r="F143" i="1"/>
  <c r="E143" i="1"/>
  <c r="J141" i="1"/>
  <c r="J140" i="1"/>
  <c r="J139" i="1"/>
  <c r="I137" i="1"/>
  <c r="H137" i="1"/>
  <c r="G135" i="1"/>
  <c r="G215" i="1" s="1"/>
  <c r="F135" i="1"/>
  <c r="F137" i="1" s="1"/>
  <c r="E135" i="1"/>
  <c r="E215" i="1" s="1"/>
  <c r="J134" i="1"/>
  <c r="J133" i="1"/>
  <c r="J132" i="1"/>
  <c r="J131" i="1"/>
  <c r="J130" i="1"/>
  <c r="J129" i="1"/>
  <c r="J128" i="1"/>
  <c r="J127" i="1"/>
  <c r="J126" i="1"/>
  <c r="J125" i="1"/>
  <c r="J124" i="1"/>
  <c r="Q123" i="1"/>
  <c r="P123" i="1"/>
  <c r="O123" i="1"/>
  <c r="N123" i="1"/>
  <c r="J123" i="1"/>
  <c r="I121" i="1"/>
  <c r="H121" i="1"/>
  <c r="F121" i="1"/>
  <c r="J119" i="1"/>
  <c r="J118" i="1"/>
  <c r="J117" i="1"/>
  <c r="E116" i="1"/>
  <c r="E208" i="1" s="1"/>
  <c r="J115" i="1"/>
  <c r="J114" i="1"/>
  <c r="J113" i="1"/>
  <c r="J112" i="1"/>
  <c r="J111" i="1"/>
  <c r="J110" i="1"/>
  <c r="J109" i="1"/>
  <c r="G108" i="1"/>
  <c r="G210" i="1" s="1"/>
  <c r="J107" i="1"/>
  <c r="J106" i="1"/>
  <c r="Q105" i="1"/>
  <c r="P105" i="1"/>
  <c r="O105" i="1"/>
  <c r="N105" i="1"/>
  <c r="J105" i="1"/>
  <c r="J104" i="1"/>
  <c r="J103" i="1"/>
  <c r="J102" i="1"/>
  <c r="Q101" i="1"/>
  <c r="P101" i="1"/>
  <c r="O101" i="1"/>
  <c r="N101" i="1"/>
  <c r="J101" i="1"/>
  <c r="I99" i="1"/>
  <c r="H97" i="1"/>
  <c r="G97" i="1"/>
  <c r="F97" i="1"/>
  <c r="E97" i="1"/>
  <c r="H94" i="1"/>
  <c r="G94" i="1"/>
  <c r="F94" i="1"/>
  <c r="E94" i="1"/>
  <c r="H91" i="1"/>
  <c r="G91" i="1"/>
  <c r="F91" i="1"/>
  <c r="E91" i="1"/>
  <c r="H86" i="1"/>
  <c r="G86" i="1"/>
  <c r="F86" i="1"/>
  <c r="E82" i="1"/>
  <c r="J82" i="1" s="1"/>
  <c r="J81" i="1"/>
  <c r="H80" i="1"/>
  <c r="G80" i="1"/>
  <c r="F80" i="1"/>
  <c r="E80" i="1"/>
  <c r="J79" i="1"/>
  <c r="H47" i="1"/>
  <c r="G47" i="1"/>
  <c r="F47" i="1"/>
  <c r="E47" i="1"/>
  <c r="N44" i="1"/>
  <c r="H40" i="1"/>
  <c r="G40" i="1"/>
  <c r="F40" i="1"/>
  <c r="E40" i="1"/>
  <c r="H87" i="1" l="1"/>
  <c r="F87" i="1"/>
  <c r="G87" i="1"/>
  <c r="J211" i="1"/>
  <c r="G99" i="1"/>
  <c r="J165" i="1"/>
  <c r="J143" i="1"/>
  <c r="H145" i="1"/>
  <c r="E99" i="1"/>
  <c r="I233" i="1"/>
  <c r="N204" i="1"/>
  <c r="J200" i="1"/>
  <c r="F145" i="1"/>
  <c r="O204" i="1"/>
  <c r="Q204" i="1"/>
  <c r="E182" i="1"/>
  <c r="E202" i="1" s="1"/>
  <c r="E227" i="1" s="1"/>
  <c r="E229" i="1" s="1"/>
  <c r="F215" i="1"/>
  <c r="J215" i="1" s="1"/>
  <c r="P204" i="1"/>
  <c r="H99" i="1"/>
  <c r="J97" i="1"/>
  <c r="J150" i="1"/>
  <c r="F202" i="1"/>
  <c r="F227" i="1" s="1"/>
  <c r="F229" i="1" s="1"/>
  <c r="E137" i="1"/>
  <c r="G202" i="1"/>
  <c r="G227" i="1" s="1"/>
  <c r="G229" i="1" s="1"/>
  <c r="F99" i="1"/>
  <c r="E121" i="1"/>
  <c r="H202" i="1"/>
  <c r="H227" i="1" s="1"/>
  <c r="H229" i="1" s="1"/>
  <c r="J212" i="1"/>
  <c r="J208" i="1"/>
  <c r="J213" i="1"/>
  <c r="J207" i="1"/>
  <c r="J209" i="1"/>
  <c r="J40" i="1"/>
  <c r="J214" i="1"/>
  <c r="H217" i="1"/>
  <c r="J182" i="1"/>
  <c r="G217" i="1"/>
  <c r="J80" i="1"/>
  <c r="J91" i="1"/>
  <c r="E86" i="1"/>
  <c r="J86" i="1" s="1"/>
  <c r="J108" i="1"/>
  <c r="J116" i="1"/>
  <c r="G121" i="1"/>
  <c r="J47" i="1"/>
  <c r="J135" i="1"/>
  <c r="J94" i="1"/>
  <c r="J210" i="1"/>
  <c r="G137" i="1"/>
  <c r="J87" i="1" l="1"/>
  <c r="E87" i="1"/>
  <c r="J137" i="1"/>
  <c r="H152" i="1"/>
  <c r="H204" i="1" s="1"/>
  <c r="J99" i="1"/>
  <c r="F152" i="1"/>
  <c r="F204" i="1" s="1"/>
  <c r="F217" i="1"/>
  <c r="F241" i="1" s="1"/>
  <c r="J202" i="1"/>
  <c r="G145" i="1"/>
  <c r="G152" i="1" s="1"/>
  <c r="G204" i="1" s="1"/>
  <c r="J121" i="1"/>
  <c r="E145" i="1"/>
  <c r="J217" i="1"/>
  <c r="H241" i="1"/>
  <c r="H233" i="1"/>
  <c r="E217" i="1"/>
  <c r="E247" i="1"/>
  <c r="E231" i="1"/>
  <c r="F231" i="1"/>
  <c r="F247" i="1"/>
  <c r="H231" i="1"/>
  <c r="H247" i="1"/>
  <c r="G231" i="1"/>
  <c r="G247" i="1"/>
  <c r="G233" i="1"/>
  <c r="G241" i="1"/>
  <c r="J227" i="1"/>
  <c r="J241" i="1" l="1"/>
  <c r="H219" i="1"/>
  <c r="F233" i="1"/>
  <c r="F235" i="1" s="1"/>
  <c r="F219" i="1"/>
  <c r="H235" i="1"/>
  <c r="G235" i="1"/>
  <c r="J145" i="1"/>
  <c r="E152" i="1"/>
  <c r="E204" i="1" s="1"/>
  <c r="G219" i="1"/>
  <c r="E241" i="1"/>
  <c r="E233" i="1"/>
  <c r="L227" i="1"/>
  <c r="J229" i="1"/>
  <c r="E235" i="1" l="1"/>
  <c r="E219" i="1"/>
  <c r="J152" i="1"/>
  <c r="J219" i="1" s="1"/>
  <c r="J247" i="1"/>
  <c r="J231" i="1"/>
  <c r="J233" i="1"/>
  <c r="J204" i="1" l="1"/>
  <c r="J235" i="1" s="1"/>
  <c r="E243" i="1"/>
  <c r="E245" i="1" s="1"/>
  <c r="F242" i="1" l="1"/>
  <c r="E249" i="1"/>
  <c r="E251" i="1" s="1"/>
  <c r="E253" i="1" s="1"/>
  <c r="F243" i="1" l="1"/>
  <c r="F245" i="1" s="1"/>
  <c r="F248" i="1"/>
  <c r="F249" i="1" l="1"/>
  <c r="F251" i="1" s="1"/>
  <c r="F253" i="1" s="1"/>
  <c r="G242" i="1"/>
  <c r="G243" i="1" l="1"/>
  <c r="G245" i="1" s="1"/>
  <c r="G248" i="1"/>
  <c r="G249" i="1" l="1"/>
  <c r="G251" i="1"/>
  <c r="G253" i="1" s="1"/>
  <c r="H242" i="1"/>
  <c r="H243" i="1" l="1"/>
  <c r="H245" i="1" s="1"/>
  <c r="J242" i="1"/>
  <c r="H248" i="1"/>
  <c r="H249" i="1" l="1"/>
  <c r="H251" i="1"/>
  <c r="H253" i="1" s="1"/>
  <c r="J248" i="1"/>
  <c r="I242" i="1"/>
  <c r="J243" i="1"/>
  <c r="J245" i="1" s="1"/>
  <c r="I243" i="1" l="1"/>
  <c r="I245" i="1" s="1"/>
  <c r="I248" i="1"/>
  <c r="J249" i="1"/>
  <c r="J251" i="1" s="1"/>
  <c r="J253" i="1" s="1"/>
  <c r="I249" i="1" l="1"/>
  <c r="I251" i="1" s="1"/>
  <c r="I2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tc={1D64D033-BA2B-4101-A73C-991BE3623C33}</author>
    <author>tc={637A3415-D55B-4384-BA3D-535BB1088235}</author>
    <author>tc={C92AE05C-BBED-446B-84EF-9532FFB0EF41}</author>
    <author>tc={309C7F86-E859-4072-ACC6-36959668016E}</author>
    <author>tc={B45DE096-137A-4504-89B1-05FDA1E93B33}</author>
    <author>tc={35A27B65-17C8-4FE7-91D8-D70DF8DD95E9}</author>
  </authors>
  <commentList>
    <comment ref="G131" authorId="0" shapeId="0" xr:uid="{1D64D033-BA2B-4101-A73C-991BE3623C33}">
      <text>
        <t>[Threaded comment]
Your version of Excel allows you to read this threaded comment; however, any edits to it will get removed if the file is opened in a newer version of Excel. Learn more: https://go.microsoft.com/fwlink/?linkid=870924
Comment:
    Funded by Future CIL</t>
      </text>
    </comment>
    <comment ref="H147" authorId="1" shapeId="0" xr:uid="{637A3415-D55B-4384-BA3D-535BB1088235}">
      <text>
        <t>[Threaded comment]
Your version of Excel allows you to read this threaded comment; however, any edits to it will get removed if the file is opened in a newer version of Excel. Learn more: https://go.microsoft.com/fwlink/?linkid=870924
Comment:
    25/26 Balancing figure. OP at ODS says can manage £3.5m p/a</t>
      </text>
    </comment>
    <comment ref="H148" authorId="2" shapeId="0" xr:uid="{C92AE05C-BBED-446B-84EF-9532FFB0EF41}">
      <text>
        <t>[Threaded comment]
Your version of Excel allows you to read this threaded comment; however, any edits to it will get removed if the file is opened in a newer version of Excel. Learn more: https://go.microsoft.com/fwlink/?linkid=870924
Comment:
    25/26 Balancing figure. OP at ODS says can manage £3.5m p/a</t>
      </text>
    </comment>
    <comment ref="H186" authorId="3" shapeId="0" xr:uid="{309C7F86-E859-4072-ACC6-36959668016E}">
      <text>
        <t>[Threaded comment]
Your version of Excel allows you to read this threaded comment; however, any edits to it will get removed if the file is opened in a newer version of Excel. Learn more: https://go.microsoft.com/fwlink/?linkid=870924
Comment:
    JJ Figure - 26/9/25</t>
      </text>
    </comment>
    <comment ref="G208" authorId="4" shapeId="0" xr:uid="{B45DE096-137A-4504-89B1-05FDA1E93B33}">
      <text>
        <t>[Threaded comment]
Your version of Excel allows you to read this threaded comment; however, any edits to it will get removed if the file is opened in a newer version of Excel. Learn more: https://go.microsoft.com/fwlink/?linkid=870924
Comment:
    +£150k for BBL 28/29</t>
      </text>
    </comment>
    <comment ref="G215" authorId="5" shapeId="0" xr:uid="{35A27B65-17C8-4FE7-91D8-D70DF8DD95E9}">
      <text>
        <t>[Threaded comment]
Your version of Excel allows you to read this threaded comment; however, any edits to it will get removed if the file is opened in a newer version of Excel. Learn more: https://go.microsoft.com/fwlink/?linkid=870924
Comment:
    -£150k for BBL</t>
      </text>
    </comment>
  </commentList>
</comments>
</file>

<file path=xl/sharedStrings.xml><?xml version="1.0" encoding="utf-8"?>
<sst xmlns="http://schemas.openxmlformats.org/spreadsheetml/2006/main" count="532" uniqueCount="366">
  <si>
    <t>APPENDIX 6</t>
  </si>
  <si>
    <t>2026-27</t>
  </si>
  <si>
    <t>2027-28</t>
  </si>
  <si>
    <t>2028-29</t>
  </si>
  <si>
    <t>2029-30</t>
  </si>
  <si>
    <t>Total Proposed Programme</t>
  </si>
  <si>
    <t>CIL 26/27</t>
  </si>
  <si>
    <t>CIL 27/28</t>
  </si>
  <si>
    <t>CIL 28/29</t>
  </si>
  <si>
    <t>CIL 29/30</t>
  </si>
  <si>
    <t>£</t>
  </si>
  <si>
    <t>Funding</t>
  </si>
  <si>
    <t>Cost C</t>
  </si>
  <si>
    <t>Category</t>
  </si>
  <si>
    <t>General Fund Capital Programme</t>
  </si>
  <si>
    <t>Cap Rec Gen</t>
  </si>
  <si>
    <t>Supply of Telephony Contact Centre Software</t>
  </si>
  <si>
    <t>Commercial &amp; Domestic Recycling &amp; Waste Management System</t>
  </si>
  <si>
    <t>ArcGIS</t>
  </si>
  <si>
    <t>Key2 Vehicle Management Solution</t>
  </si>
  <si>
    <t>M365 Backup Druva</t>
  </si>
  <si>
    <t>Pure Data Solutions</t>
  </si>
  <si>
    <t>PTX-Verify</t>
  </si>
  <si>
    <t>Task Centre Enterprise Upgrade</t>
  </si>
  <si>
    <t>Bacs Payment Processing</t>
  </si>
  <si>
    <t>InCase 365</t>
  </si>
  <si>
    <t>Versaa Forms- Tenancy Services/Sign-Ups/Portal App</t>
  </si>
  <si>
    <t>Jadu Forms Engine</t>
  </si>
  <si>
    <t>Jadu Website Hosting &amp; Platform Management</t>
  </si>
  <si>
    <t>MFD Printers</t>
  </si>
  <si>
    <t>Data Centre Migration Activities</t>
  </si>
  <si>
    <t>Cyber Security Enhancements / Threat Intelligence</t>
  </si>
  <si>
    <t>Azure Service PAAS Transformation</t>
  </si>
  <si>
    <t>AI Automation</t>
  </si>
  <si>
    <t>Face to Face Accommodation Refurbishment</t>
  </si>
  <si>
    <t>Housing IT System (choice base lettings)</t>
  </si>
  <si>
    <t>P Borrow</t>
  </si>
  <si>
    <t>Oxford Ice Rink - Roof works</t>
  </si>
  <si>
    <t>Post members - slipped to 27/28</t>
  </si>
  <si>
    <t>Hinksey Pool Sauna</t>
  </si>
  <si>
    <t>£79k removed - in Pipeline</t>
  </si>
  <si>
    <t>Gloucester Green Bin Store</t>
  </si>
  <si>
    <t>Hinksey Break tank replacement</t>
  </si>
  <si>
    <t>CIL ADD</t>
  </si>
  <si>
    <t>Street Lights upgrade</t>
  </si>
  <si>
    <t>Financial Management System (re-procurement)</t>
  </si>
  <si>
    <t>ODS Client - EV Fleet Instrastructure</t>
  </si>
  <si>
    <t>ODS Client - Home Charging Installation</t>
  </si>
  <si>
    <t>Total GF New Bids</t>
  </si>
  <si>
    <t>Gov Grants (Other)</t>
  </si>
  <si>
    <t>A4858</t>
  </si>
  <si>
    <t>Leisure Invest to Save</t>
  </si>
  <si>
    <t>A4864</t>
  </si>
  <si>
    <t>Rose Hill CC Gym Equipment</t>
  </si>
  <si>
    <t>New £36k Bid for additional budget</t>
  </si>
  <si>
    <t>CIL</t>
  </si>
  <si>
    <t>B0083</t>
  </si>
  <si>
    <t>East Oxford Community Centre</t>
  </si>
  <si>
    <t>B0158</t>
  </si>
  <si>
    <t>Street Sports Lighting upgrade</t>
  </si>
  <si>
    <t>Communities &amp; Citizen Services</t>
  </si>
  <si>
    <t>C3044</t>
  </si>
  <si>
    <t>Software Licences</t>
  </si>
  <si>
    <t>Additional to correct for req'd uplift and MS Inflation</t>
  </si>
  <si>
    <t>C3060</t>
  </si>
  <si>
    <t>ICT End Point Devices</t>
  </si>
  <si>
    <t>C3066</t>
  </si>
  <si>
    <t>Telephony Device refresh</t>
  </si>
  <si>
    <t>C3086</t>
  </si>
  <si>
    <t>ICT - QL Exploitation</t>
  </si>
  <si>
    <t>C3092</t>
  </si>
  <si>
    <t>ICT - Replacement of IKEN - L&amp;G case management system</t>
  </si>
  <si>
    <t>C3097</t>
  </si>
  <si>
    <t>ICT - Refresh of content and taxonomy of the Council Website</t>
  </si>
  <si>
    <t>C3099</t>
  </si>
  <si>
    <t>Third-party consultancy for Azure Active Directory and M365 migration from SCC, security setup and configuration.</t>
  </si>
  <si>
    <t>C3101</t>
  </si>
  <si>
    <t>I@W renewal or replacement</t>
  </si>
  <si>
    <t>C3102</t>
  </si>
  <si>
    <t>Cyber security monitoring and response service</t>
  </si>
  <si>
    <t>C3104</t>
  </si>
  <si>
    <t>Windows security server upgrades</t>
  </si>
  <si>
    <t>C3105</t>
  </si>
  <si>
    <t>Migration of Mod.gov</t>
  </si>
  <si>
    <t>C3108</t>
  </si>
  <si>
    <t>Online forms development (2x resources to accelerate)</t>
  </si>
  <si>
    <t>C3109</t>
  </si>
  <si>
    <t>Civica Midcall Telephone Payment System</t>
  </si>
  <si>
    <t>C3110</t>
  </si>
  <si>
    <t>02 Mobile Telephony Services</t>
  </si>
  <si>
    <t>C3111</t>
  </si>
  <si>
    <t>Jadu CMS</t>
  </si>
  <si>
    <t>C3113</t>
  </si>
  <si>
    <t>C3114</t>
  </si>
  <si>
    <t>Class Affinity</t>
  </si>
  <si>
    <t>C3115</t>
  </si>
  <si>
    <t>Gov Delivery</t>
  </si>
  <si>
    <t>C3116</t>
  </si>
  <si>
    <t>Ricoh</t>
  </si>
  <si>
    <t>C3117</t>
  </si>
  <si>
    <t>Academy</t>
  </si>
  <si>
    <t>C3118</t>
  </si>
  <si>
    <t>Analyse Pro</t>
  </si>
  <si>
    <t>C3119</t>
  </si>
  <si>
    <t>Codeman Energy Module</t>
  </si>
  <si>
    <t>C3120</t>
  </si>
  <si>
    <t>Codeman Recycling</t>
  </si>
  <si>
    <t>C3122</t>
  </si>
  <si>
    <t>QL/Versaa</t>
  </si>
  <si>
    <t>C3123</t>
  </si>
  <si>
    <t>Manage Engine</t>
  </si>
  <si>
    <t>C3124</t>
  </si>
  <si>
    <t>Civica Pay</t>
  </si>
  <si>
    <t>C3125</t>
  </si>
  <si>
    <t>UIPath (RPA)</t>
  </si>
  <si>
    <t>C3126</t>
  </si>
  <si>
    <t>Metric Car Parks</t>
  </si>
  <si>
    <t>C3127</t>
  </si>
  <si>
    <t>Northgate Housing</t>
  </si>
  <si>
    <t>C3128</t>
  </si>
  <si>
    <t>Penalty Notice System</t>
  </si>
  <si>
    <t>Information &amp; Technology</t>
  </si>
  <si>
    <t>B0102</t>
  </si>
  <si>
    <t>Replace or refurbish Lifts</t>
  </si>
  <si>
    <t>£600k added in from Pipeline</t>
  </si>
  <si>
    <t>B0108</t>
  </si>
  <si>
    <t>Floyds Row Refurbishment</t>
  </si>
  <si>
    <t>M5024</t>
  </si>
  <si>
    <t>National homelessness property fund</t>
  </si>
  <si>
    <t>M5038</t>
  </si>
  <si>
    <t>Roken House</t>
  </si>
  <si>
    <t>Housing Services</t>
  </si>
  <si>
    <t>Total City &amp; Citizens Services Directorate</t>
  </si>
  <si>
    <t>B0144</t>
  </si>
  <si>
    <t>Salary Costs across the Council to be capitalised</t>
  </si>
  <si>
    <t>Financial Services</t>
  </si>
  <si>
    <t>L1000</t>
  </si>
  <si>
    <t>Audio &amp; Visual Equipment</t>
  </si>
  <si>
    <t>Law &amp; Governance</t>
  </si>
  <si>
    <t>C3085</t>
  </si>
  <si>
    <t>ICT - I-trent replacement</t>
  </si>
  <si>
    <t>People</t>
  </si>
  <si>
    <t>Total Corporate Services Directorate</t>
  </si>
  <si>
    <t>A4859</t>
  </si>
  <si>
    <t>Leisure Centre Capital Works &amp; Replacements</t>
  </si>
  <si>
    <t>A4860</t>
  </si>
  <si>
    <t>Community Centres Capital Works &amp; Replacements</t>
  </si>
  <si>
    <t>£150k added from Pipeline</t>
  </si>
  <si>
    <t>B0031</t>
  </si>
  <si>
    <t>Planned Building Improvements</t>
  </si>
  <si>
    <t>B0101</t>
  </si>
  <si>
    <t>Capital works at Covered Market</t>
  </si>
  <si>
    <t>B0133</t>
  </si>
  <si>
    <t>New Burial Space</t>
  </si>
  <si>
    <t>B0142</t>
  </si>
  <si>
    <t>Stock condition surveys (including bridge works)</t>
  </si>
  <si>
    <t>B0149</t>
  </si>
  <si>
    <t>Tumbling Bay Embankment Works</t>
  </si>
  <si>
    <t>B0154</t>
  </si>
  <si>
    <t>Covered Market masterplan and enabling works</t>
  </si>
  <si>
    <t>£200k added to 29/30 for Substation bid</t>
  </si>
  <si>
    <t>B0157</t>
  </si>
  <si>
    <t>Town Hall Works (Property Services)</t>
  </si>
  <si>
    <t>B0162</t>
  </si>
  <si>
    <t>TH Archive Scanning Project</t>
  </si>
  <si>
    <t>Delays - re-profiled</t>
  </si>
  <si>
    <t>B0163</t>
  </si>
  <si>
    <t>Network infrastructure installations (utilities, Comms &amp; Energy)</t>
  </si>
  <si>
    <t>B0164</t>
  </si>
  <si>
    <t>Waterways investment</t>
  </si>
  <si>
    <t>£1m added in from Pipeline</t>
  </si>
  <si>
    <t>B0165</t>
  </si>
  <si>
    <t>Stone walls &amp; Railing programme</t>
  </si>
  <si>
    <t>£100k added in from Pipeline</t>
  </si>
  <si>
    <t>B0166</t>
  </si>
  <si>
    <t>Broad street roofing &amp; Façade project</t>
  </si>
  <si>
    <t>Re-profiled</t>
  </si>
  <si>
    <t>B0167</t>
  </si>
  <si>
    <t>Fire Risk Assessment programme works</t>
  </si>
  <si>
    <t>£150k added in from Pipeline</t>
  </si>
  <si>
    <t>B0168</t>
  </si>
  <si>
    <t>Bridge investment work</t>
  </si>
  <si>
    <t>£850k added in from Pipeline + 25/26 re-profiled</t>
  </si>
  <si>
    <t>B0169</t>
  </si>
  <si>
    <t>M&amp;E Capital Life Replacements</t>
  </si>
  <si>
    <t>B0171</t>
  </si>
  <si>
    <t>Regeneration Property Purchase/Odeon</t>
  </si>
  <si>
    <t>B0178</t>
  </si>
  <si>
    <t>Covered Market Units Split – Feasibility</t>
  </si>
  <si>
    <t>Corporate Property</t>
  </si>
  <si>
    <t>A4853</t>
  </si>
  <si>
    <t>City Wide Cycling Infrastructure Contribution</t>
  </si>
  <si>
    <t>B0074</t>
  </si>
  <si>
    <t>R &amp; D Feasibility Fund</t>
  </si>
  <si>
    <t>further approved new Feas bud's</t>
  </si>
  <si>
    <t>HIF</t>
  </si>
  <si>
    <t>B0116</t>
  </si>
  <si>
    <t>Osney Path Works (HIF funded)</t>
  </si>
  <si>
    <t>Growth Deal</t>
  </si>
  <si>
    <t>B0120</t>
  </si>
  <si>
    <t>Osney Bridge (Growth Deal)</t>
  </si>
  <si>
    <t>B0122</t>
  </si>
  <si>
    <t>City Cycle Schemes (Growth Deal)</t>
  </si>
  <si>
    <t>B0141</t>
  </si>
  <si>
    <t>City Centre Public Realm (Kiosks Project)</t>
  </si>
  <si>
    <t>B0145</t>
  </si>
  <si>
    <t>St Michael's Street Levelling Works</t>
  </si>
  <si>
    <t>SPF</t>
  </si>
  <si>
    <t>Corrected</t>
  </si>
  <si>
    <t>B0146</t>
  </si>
  <si>
    <t>Ice Rink Car Parking Feasibility</t>
  </si>
  <si>
    <t>CILFWD</t>
  </si>
  <si>
    <t>B0152</t>
  </si>
  <si>
    <t>Cowley Branch Line Full Business Case</t>
  </si>
  <si>
    <t>Ext Funded /FCIL</t>
  </si>
  <si>
    <t>B0176</t>
  </si>
  <si>
    <t>Magdalen Woods Pathway</t>
  </si>
  <si>
    <t>B0177</t>
  </si>
  <si>
    <t>Council Chamber upgrade – Feasibility</t>
  </si>
  <si>
    <t>Re-profile</t>
  </si>
  <si>
    <t>M5026</t>
  </si>
  <si>
    <t>Housing Company Loans (excl Barton Park)</t>
  </si>
  <si>
    <t>As per D Watt figures Sep25) - prev £73.2m</t>
  </si>
  <si>
    <t>M5033</t>
  </si>
  <si>
    <t>Blackbird Leys Regeneration (GF element)</t>
  </si>
  <si>
    <t>OCC/CIL/H.Eng.</t>
  </si>
  <si>
    <t>£748k added (26/27 to 28/29) additional bid</t>
  </si>
  <si>
    <t>CIL allocation used in 24/25</t>
  </si>
  <si>
    <t>Economy, Regeneration &amp; Sustainability (incl. Housing Delivery)</t>
  </si>
  <si>
    <t>C3088</t>
  </si>
  <si>
    <t>ICT - replacing Uniform (building control and planning)</t>
  </si>
  <si>
    <t>E3511</t>
  </si>
  <si>
    <t>Essential Repairs Grant</t>
  </si>
  <si>
    <t>Gov Grant (DFG)</t>
  </si>
  <si>
    <t>E3521</t>
  </si>
  <si>
    <t>Disabled Facilities Grants</t>
  </si>
  <si>
    <t>Govt Funded</t>
  </si>
  <si>
    <t>Includes increased allocation of £597k for 25/26</t>
  </si>
  <si>
    <t>Planning &amp; Regulatory Services</t>
  </si>
  <si>
    <t>Total PLACE Directorate</t>
  </si>
  <si>
    <t>C3121</t>
  </si>
  <si>
    <t>DRS</t>
  </si>
  <si>
    <t>ODS (OP) 25/26 need was £3.5m p/a</t>
  </si>
  <si>
    <t>R0005</t>
  </si>
  <si>
    <t>MT Vehicles/Plant Replacement Prog.</t>
  </si>
  <si>
    <t>Total Oxford Direct Client</t>
  </si>
  <si>
    <t>Total General Fund Capital Programme</t>
  </si>
  <si>
    <t>Housing Revenue Account Capital Programme</t>
  </si>
  <si>
    <t>Play / Seating Areas</t>
  </si>
  <si>
    <t>Tower Blocks Water Tanks</t>
  </si>
  <si>
    <t xml:space="preserve"> -   </t>
  </si>
  <si>
    <t>Tower Blocks Refurbishment Contingency</t>
  </si>
  <si>
    <t>SHWP Urgent Works (Contingency)</t>
  </si>
  <si>
    <t>Planned Capital Programme Contingency</t>
  </si>
  <si>
    <t>Acquisition of 150 TA Units</t>
  </si>
  <si>
    <t xml:space="preserve">Procurement of Housing &amp; Asset Management System </t>
  </si>
  <si>
    <t>Total HRA New Bids</t>
  </si>
  <si>
    <t>N6386</t>
  </si>
  <si>
    <t>Structural</t>
  </si>
  <si>
    <t>JJ/MP update 26/9/25</t>
  </si>
  <si>
    <t>N6387</t>
  </si>
  <si>
    <t>Controlled Entry Upgrades</t>
  </si>
  <si>
    <t>N6388</t>
  </si>
  <si>
    <t>Major Voids</t>
  </si>
  <si>
    <t>N6395</t>
  </si>
  <si>
    <t>Electrics</t>
  </si>
  <si>
    <t>N7020</t>
  </si>
  <si>
    <t>Extensions &amp; Major Adaptions</t>
  </si>
  <si>
    <t>N7033</t>
  </si>
  <si>
    <t>Energy Efficiency Initiatives</t>
  </si>
  <si>
    <t>25/26 forecast sllippage</t>
  </si>
  <si>
    <t>N7044</t>
  </si>
  <si>
    <t>Lift Replacement &amp; Refurbishment Programme</t>
  </si>
  <si>
    <t>N7048</t>
  </si>
  <si>
    <t>Fire Door Installations</t>
  </si>
  <si>
    <t>N7052</t>
  </si>
  <si>
    <t>HRA Stock Condition Survey</t>
  </si>
  <si>
    <t>N7067</t>
  </si>
  <si>
    <t>Renewal Of Fire Alarm Panels</t>
  </si>
  <si>
    <t>N7092</t>
  </si>
  <si>
    <t>Communal  Capital investment works to Council Homes</t>
  </si>
  <si>
    <t>N7093</t>
  </si>
  <si>
    <t>External Capital investment works to Council Homes</t>
  </si>
  <si>
    <t>N7094</t>
  </si>
  <si>
    <t>Internal Capital investment works to Council Homes</t>
  </si>
  <si>
    <t>N7095</t>
  </si>
  <si>
    <t>Tower Blocks - Fire Alarm System Replacement</t>
  </si>
  <si>
    <t>Planned Maintenance</t>
  </si>
  <si>
    <t>N7040</t>
  </si>
  <si>
    <t>Blackbird Leys Regeneration</t>
  </si>
  <si>
    <t>N7050</t>
  </si>
  <si>
    <t>East Oxford Development</t>
  </si>
  <si>
    <t>N7054</t>
  </si>
  <si>
    <t>Properties purchased from OCHL</t>
  </si>
  <si>
    <t>Re-profled</t>
  </si>
  <si>
    <t>Westlands Drive</t>
  </si>
  <si>
    <t>Sandy Lane Rec</t>
  </si>
  <si>
    <t>Elsfield Hall</t>
  </si>
  <si>
    <t>Cave Street</t>
  </si>
  <si>
    <t>21 Between Towns Road (Knights Court)</t>
  </si>
  <si>
    <t>N7061</t>
  </si>
  <si>
    <t>Northfield Development Phase 1</t>
  </si>
  <si>
    <t>Re-profled and corrected</t>
  </si>
  <si>
    <t>N7074</t>
  </si>
  <si>
    <t>Oxford North Development</t>
  </si>
  <si>
    <t>N7080</t>
  </si>
  <si>
    <t>Retained Right to Buy Receipts (Acquisitions) Additional Units</t>
  </si>
  <si>
    <t>N7097</t>
  </si>
  <si>
    <t>Leiden Road (c. 12 affordable homes)</t>
  </si>
  <si>
    <t>N7098</t>
  </si>
  <si>
    <t>Underhill Circus (c. 11 affordable homes)</t>
  </si>
  <si>
    <t>N7102</t>
  </si>
  <si>
    <t>HRA Barton Acquisitions</t>
  </si>
  <si>
    <t>N7103</t>
  </si>
  <si>
    <t>Windale &amp; Northbrook Decant Costc</t>
  </si>
  <si>
    <t>Affordable Housing development</t>
  </si>
  <si>
    <t>Total HRA Capital Programme</t>
  </si>
  <si>
    <t>Total Capital Programme</t>
  </si>
  <si>
    <t>Financing - General Fund</t>
  </si>
  <si>
    <t>Community Infrastructure Levy</t>
  </si>
  <si>
    <t>Matches EB CIL Reconciliation/Allocation</t>
  </si>
  <si>
    <t>Community Infrastructure Levy (Additional identified)</t>
  </si>
  <si>
    <t>Developer contributions and cil forward funding cowley branch line</t>
  </si>
  <si>
    <t>Capital Receipts - General</t>
  </si>
  <si>
    <t>Gov Grants (DFG)</t>
  </si>
  <si>
    <t>Government Funding (DFG)</t>
  </si>
  <si>
    <t>Government Grants</t>
  </si>
  <si>
    <t>SPF,Meanwhile+St M St L (SPF)</t>
  </si>
  <si>
    <t>Growth Deal Funding</t>
  </si>
  <si>
    <t>Osney &amp; Cycle Schemes</t>
  </si>
  <si>
    <t>Housing Infrastructure Funds (HIF)</t>
  </si>
  <si>
    <t xml:space="preserve">Prudential Borrowing </t>
  </si>
  <si>
    <t>Total Financing - General Fund</t>
  </si>
  <si>
    <t>General Fund Over / (Under) Financing</t>
  </si>
  <si>
    <t>Financing - HRA</t>
  </si>
  <si>
    <t>Homes England Grant/growth deal</t>
  </si>
  <si>
    <t>MRR</t>
  </si>
  <si>
    <t>RRTBR</t>
  </si>
  <si>
    <t>RRTB Receipts</t>
  </si>
  <si>
    <t>Other RTB Receipts</t>
  </si>
  <si>
    <t>Other Capital receipts</t>
  </si>
  <si>
    <t>Borrowing</t>
  </si>
  <si>
    <t>Total Financing - HRA</t>
  </si>
  <si>
    <t>HRA Over / (Under) Financing</t>
  </si>
  <si>
    <t>TOTAL FINANCING</t>
  </si>
  <si>
    <t>Total Over / (Under) Financing</t>
  </si>
  <si>
    <t>Optimism Bias 40%</t>
  </si>
  <si>
    <t>General Fund</t>
  </si>
  <si>
    <t>Slippage from previous year</t>
  </si>
  <si>
    <t>Slippage in current year at 40%</t>
  </si>
  <si>
    <t>Revised Programme</t>
  </si>
  <si>
    <t>HRA</t>
  </si>
  <si>
    <t>Total revised programme assuming optimism bias of 40%</t>
  </si>
  <si>
    <t>Colour Key</t>
  </si>
  <si>
    <t>OCC funded -  NOT Income generating</t>
  </si>
  <si>
    <t>OCC funded -  Income Generating</t>
  </si>
  <si>
    <t>OCC / Externally funded - NOT Income generating</t>
  </si>
  <si>
    <t>OCC / Externally funded - Income generating</t>
  </si>
  <si>
    <t>Externally Funded - NOT Income Generating</t>
  </si>
  <si>
    <t>Externally Funded - Income Generating</t>
  </si>
  <si>
    <t>OCC / Externally funded (CIL)  - NOT Income generating</t>
  </si>
  <si>
    <t>OCC / Externally funded (CIL)  - Income generating</t>
  </si>
  <si>
    <t>Externally funded (CIL) - Income generating</t>
  </si>
  <si>
    <t>Externally funded (CIL) - NOT Income generating</t>
  </si>
  <si>
    <t>Appendix 6 - 26/27 MTFP Capital Programme</t>
  </si>
  <si>
    <t>Blackbird Leys cricket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</si>
</sst>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-;[Red]* \(#,##0\)_-;_-* &quot;-&quot;_-;_-@_-"/>
    <numFmt numFmtId="167" formatCode="#,##0_ ;[Red]\(#,##0\)"/>
  </numFmts>
  <fonts count="3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2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b/>
      <u/>
      <sz val="14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Rubik"/>
    </font>
    <font>
      <b/>
      <sz val="11"/>
      <name val="Rubik"/>
    </font>
    <font>
      <i/>
      <sz val="12"/>
      <color rgb="FF000000"/>
      <name val="Arial"/>
      <family val="2"/>
    </font>
    <font>
      <sz val="12"/>
      <name val="Rubik"/>
    </font>
    <font>
      <b/>
      <sz val="12"/>
      <color theme="1"/>
      <name val="Rubik"/>
    </font>
    <font>
      <b/>
      <sz val="12"/>
      <name val="Rubik"/>
    </font>
    <font>
      <sz val="12"/>
      <color theme="1"/>
      <name val="Rubik"/>
    </font>
    <font>
      <b/>
      <sz val="14"/>
      <color theme="1"/>
      <name val="Rubik"/>
    </font>
    <font>
      <b/>
      <sz val="14"/>
      <name val="Rubik"/>
    </font>
    <font>
      <b/>
      <sz val="16"/>
      <color theme="1"/>
      <name val="Rubik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0"/>
      <name val="Arial"/>
      <family val="2"/>
    </font>
    <font>
      <b/>
      <u/>
      <sz val="11"/>
      <color theme="1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80">
    <xf numFmtId="0" fontId="0" fillId="0" borderId="0" xfId="0"/>
    <xf numFmtId="0" fontId="1" fillId="0" borderId="0" xfId="1" applyFont="1" applyAlignment="1">
      <alignment vertical="top"/>
    </xf>
    <xf numFmtId="0" fontId="4" fillId="0" borderId="0" xfId="1" quotePrefix="1" applyFont="1" applyAlignment="1">
      <alignment horizontal="center" vertical="top" wrapText="1"/>
    </xf>
    <xf numFmtId="0" fontId="1" fillId="0" borderId="0" xfId="1" applyFont="1" applyAlignment="1">
      <alignment horizontal="left" vertical="top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7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top" wrapText="1"/>
    </xf>
    <xf numFmtId="164" fontId="9" fillId="0" borderId="5" xfId="2" applyNumberFormat="1" applyFont="1" applyFill="1" applyBorder="1" applyAlignment="1">
      <alignment horizontal="center" vertical="top" wrapText="1"/>
    </xf>
    <xf numFmtId="164" fontId="9" fillId="0" borderId="6" xfId="2" applyNumberFormat="1" applyFont="1" applyFill="1" applyBorder="1" applyAlignment="1">
      <alignment horizontal="center" vertical="top" wrapText="1"/>
    </xf>
    <xf numFmtId="164" fontId="9" fillId="0" borderId="1" xfId="2" applyNumberFormat="1" applyFont="1" applyFill="1" applyBorder="1" applyAlignment="1">
      <alignment horizontal="center" vertical="top" wrapText="1"/>
    </xf>
    <xf numFmtId="165" fontId="1" fillId="0" borderId="0" xfId="1" applyNumberFormat="1" applyFont="1" applyAlignment="1">
      <alignment vertical="top"/>
    </xf>
    <xf numFmtId="164" fontId="9" fillId="0" borderId="0" xfId="2" applyNumberFormat="1" applyFont="1" applyFill="1" applyBorder="1" applyAlignment="1">
      <alignment horizontal="center" vertical="top" wrapText="1"/>
    </xf>
    <xf numFmtId="0" fontId="1" fillId="0" borderId="4" xfId="1" applyFont="1" applyBorder="1" applyAlignment="1">
      <alignment vertical="top"/>
    </xf>
    <xf numFmtId="0" fontId="11" fillId="0" borderId="3" xfId="1" applyFont="1" applyBorder="1" applyAlignment="1">
      <alignment vertical="top" wrapText="1"/>
    </xf>
    <xf numFmtId="164" fontId="9" fillId="0" borderId="2" xfId="2" applyNumberFormat="1" applyFont="1" applyFill="1" applyBorder="1" applyAlignment="1">
      <alignment horizontal="center" vertical="top" wrapText="1"/>
    </xf>
    <xf numFmtId="164" fontId="9" fillId="0" borderId="3" xfId="2" applyNumberFormat="1" applyFont="1" applyFill="1" applyBorder="1" applyAlignment="1">
      <alignment horizontal="center" vertical="top" wrapText="1"/>
    </xf>
    <xf numFmtId="0" fontId="1" fillId="0" borderId="3" xfId="1" applyFont="1" applyBorder="1" applyAlignment="1">
      <alignment vertical="top"/>
    </xf>
    <xf numFmtId="0" fontId="1" fillId="0" borderId="7" xfId="1" applyFont="1" applyBorder="1" applyAlignment="1">
      <alignment horizontal="left" vertical="top"/>
    </xf>
    <xf numFmtId="0" fontId="12" fillId="0" borderId="3" xfId="1" applyFont="1" applyBorder="1" applyAlignment="1">
      <alignment vertical="top"/>
    </xf>
    <xf numFmtId="0" fontId="13" fillId="0" borderId="4" xfId="1" applyFont="1" applyBorder="1" applyAlignment="1">
      <alignment vertical="top" wrapText="1"/>
    </xf>
    <xf numFmtId="164" fontId="9" fillId="0" borderId="4" xfId="2" applyNumberFormat="1" applyFont="1" applyFill="1" applyBorder="1" applyAlignment="1">
      <alignment horizontal="center" vertical="top" wrapText="1"/>
    </xf>
    <xf numFmtId="0" fontId="12" fillId="0" borderId="4" xfId="1" applyFont="1" applyBorder="1" applyAlignment="1">
      <alignment vertical="top"/>
    </xf>
    <xf numFmtId="0" fontId="12" fillId="0" borderId="0" xfId="1" applyFont="1" applyAlignment="1">
      <alignment horizontal="left" vertical="top"/>
    </xf>
    <xf numFmtId="0" fontId="1" fillId="0" borderId="0" xfId="1" applyFont="1" applyAlignment="1">
      <alignment vertical="center"/>
    </xf>
    <xf numFmtId="0" fontId="1" fillId="3" borderId="0" xfId="1" applyFont="1" applyFill="1" applyAlignment="1">
      <alignment vertical="top"/>
    </xf>
    <xf numFmtId="0" fontId="14" fillId="0" borderId="4" xfId="1" applyFont="1" applyBorder="1" applyAlignment="1">
      <alignment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15" fillId="0" borderId="4" xfId="0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left" vertical="center"/>
    </xf>
    <xf numFmtId="165" fontId="12" fillId="0" borderId="4" xfId="1" applyNumberFormat="1" applyFont="1" applyBorder="1" applyAlignment="1">
      <alignment horizontal="right" vertical="center"/>
    </xf>
    <xf numFmtId="0" fontId="1" fillId="4" borderId="0" xfId="1" applyFont="1" applyFill="1" applyAlignment="1">
      <alignment vertical="top"/>
    </xf>
    <xf numFmtId="165" fontId="12" fillId="0" borderId="0" xfId="1" applyNumberFormat="1" applyFont="1" applyAlignment="1">
      <alignment horizontal="right" vertical="center"/>
    </xf>
    <xf numFmtId="0" fontId="1" fillId="5" borderId="0" xfId="1" applyFont="1" applyFill="1" applyAlignment="1">
      <alignment vertical="center"/>
    </xf>
    <xf numFmtId="165" fontId="5" fillId="0" borderId="5" xfId="2" applyNumberFormat="1" applyFont="1" applyFill="1" applyBorder="1" applyAlignment="1">
      <alignment horizontal="center" vertical="top" wrapText="1"/>
    </xf>
    <xf numFmtId="165" fontId="5" fillId="0" borderId="4" xfId="2" applyNumberFormat="1" applyFont="1" applyFill="1" applyBorder="1" applyAlignment="1">
      <alignment horizontal="center" vertical="top" wrapText="1"/>
    </xf>
    <xf numFmtId="165" fontId="12" fillId="0" borderId="4" xfId="1" applyNumberFormat="1" applyFont="1" applyBorder="1" applyAlignment="1">
      <alignment vertical="top"/>
    </xf>
    <xf numFmtId="165" fontId="12" fillId="0" borderId="0" xfId="1" applyNumberFormat="1" applyFont="1" applyAlignment="1">
      <alignment horizontal="left" vertical="top"/>
    </xf>
    <xf numFmtId="0" fontId="17" fillId="6" borderId="3" xfId="1" applyFont="1" applyFill="1" applyBorder="1" applyAlignment="1">
      <alignment vertical="top" wrapText="1"/>
    </xf>
    <xf numFmtId="164" fontId="9" fillId="6" borderId="2" xfId="2" applyNumberFormat="1" applyFont="1" applyFill="1" applyBorder="1" applyAlignment="1">
      <alignment horizontal="center" vertical="top" wrapText="1"/>
    </xf>
    <xf numFmtId="164" fontId="5" fillId="6" borderId="2" xfId="2" applyNumberFormat="1" applyFont="1" applyFill="1" applyBorder="1" applyAlignment="1">
      <alignment horizontal="left" vertical="top" wrapText="1"/>
    </xf>
    <xf numFmtId="0" fontId="1" fillId="0" borderId="0" xfId="3" applyFont="1" applyAlignment="1">
      <alignment vertical="center"/>
    </xf>
    <xf numFmtId="0" fontId="1" fillId="4" borderId="0" xfId="3" applyFont="1" applyFill="1" applyAlignment="1">
      <alignment vertical="center"/>
    </xf>
    <xf numFmtId="164" fontId="5" fillId="0" borderId="5" xfId="2" applyNumberFormat="1" applyFont="1" applyFill="1" applyBorder="1" applyAlignment="1">
      <alignment horizontal="right" vertical="center" wrapText="1"/>
    </xf>
    <xf numFmtId="164" fontId="5" fillId="0" borderId="4" xfId="2" applyNumberFormat="1" applyFont="1" applyFill="1" applyBorder="1" applyAlignment="1">
      <alignment horizontal="right" vertical="center" wrapText="1"/>
    </xf>
    <xf numFmtId="164" fontId="1" fillId="0" borderId="0" xfId="2" applyNumberFormat="1" applyFont="1" applyFill="1" applyAlignment="1">
      <alignment horizontal="left" vertical="center"/>
    </xf>
    <xf numFmtId="0" fontId="1" fillId="7" borderId="0" xfId="1" applyFont="1" applyFill="1" applyAlignment="1">
      <alignment vertical="center"/>
    </xf>
    <xf numFmtId="0" fontId="1" fillId="8" borderId="0" xfId="3" applyFont="1" applyFill="1" applyAlignment="1">
      <alignment vertical="center"/>
    </xf>
    <xf numFmtId="0" fontId="1" fillId="3" borderId="0" xfId="3" applyFont="1" applyFill="1" applyAlignment="1">
      <alignment vertical="center"/>
    </xf>
    <xf numFmtId="0" fontId="1" fillId="0" borderId="0" xfId="4" applyFont="1" applyAlignment="1">
      <alignment vertical="center"/>
    </xf>
    <xf numFmtId="164" fontId="9" fillId="0" borderId="3" xfId="2" applyNumberFormat="1" applyFont="1" applyFill="1" applyBorder="1" applyAlignment="1">
      <alignment horizontal="right" vertical="center" wrapText="1"/>
    </xf>
    <xf numFmtId="164" fontId="1" fillId="0" borderId="4" xfId="2" applyNumberFormat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9" fillId="3" borderId="0" xfId="1" applyFont="1" applyFill="1" applyAlignment="1">
      <alignment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Alignment="1">
      <alignment horizontal="left" vertical="center"/>
    </xf>
    <xf numFmtId="0" fontId="19" fillId="0" borderId="0" xfId="1" applyFont="1" applyAlignment="1">
      <alignment vertical="top"/>
    </xf>
    <xf numFmtId="165" fontId="19" fillId="0" borderId="0" xfId="1" applyNumberFormat="1" applyFont="1" applyAlignment="1">
      <alignment vertical="top"/>
    </xf>
    <xf numFmtId="0" fontId="1" fillId="3" borderId="0" xfId="4" applyFont="1" applyFill="1" applyAlignment="1">
      <alignment vertical="center"/>
    </xf>
    <xf numFmtId="0" fontId="1" fillId="3" borderId="0" xfId="1" applyFont="1" applyFill="1" applyAlignment="1">
      <alignment vertical="center"/>
    </xf>
    <xf numFmtId="165" fontId="5" fillId="0" borderId="5" xfId="2" applyNumberFormat="1" applyFont="1" applyFill="1" applyBorder="1" applyAlignment="1">
      <alignment horizontal="right" vertical="center" wrapText="1"/>
    </xf>
    <xf numFmtId="165" fontId="5" fillId="0" borderId="4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left" vertical="center" wrapText="1"/>
    </xf>
    <xf numFmtId="0" fontId="1" fillId="9" borderId="0" xfId="1" applyFont="1" applyFill="1" applyAlignment="1">
      <alignment vertical="center"/>
    </xf>
    <xf numFmtId="0" fontId="1" fillId="9" borderId="0" xfId="4" applyFont="1" applyFill="1" applyAlignment="1">
      <alignment vertical="center"/>
    </xf>
    <xf numFmtId="164" fontId="9" fillId="0" borderId="0" xfId="2" applyNumberFormat="1" applyFont="1" applyFill="1" applyBorder="1" applyAlignment="1">
      <alignment horizontal="right" vertical="center" wrapText="1"/>
    </xf>
    <xf numFmtId="164" fontId="5" fillId="0" borderId="6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12" fillId="0" borderId="4" xfId="2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horizontal="right" vertical="center" wrapText="1"/>
    </xf>
    <xf numFmtId="164" fontId="9" fillId="0" borderId="6" xfId="2" applyNumberFormat="1" applyFont="1" applyFill="1" applyBorder="1" applyAlignment="1">
      <alignment horizontal="right" vertical="center" wrapText="1"/>
    </xf>
    <xf numFmtId="0" fontId="1" fillId="0" borderId="0" xfId="4" applyFont="1"/>
    <xf numFmtId="164" fontId="9" fillId="0" borderId="6" xfId="2" applyNumberFormat="1" applyFont="1" applyFill="1" applyBorder="1" applyAlignment="1">
      <alignment horizontal="right" vertical="top" wrapText="1"/>
    </xf>
    <xf numFmtId="164" fontId="5" fillId="0" borderId="0" xfId="2" applyNumberFormat="1" applyFont="1" applyFill="1" applyBorder="1" applyAlignment="1">
      <alignment horizontal="left" vertical="top" wrapText="1"/>
    </xf>
    <xf numFmtId="0" fontId="1" fillId="9" borderId="0" xfId="1" applyFont="1" applyFill="1" applyAlignment="1">
      <alignment vertical="top"/>
    </xf>
    <xf numFmtId="164" fontId="9" fillId="0" borderId="5" xfId="2" applyNumberFormat="1" applyFont="1" applyFill="1" applyBorder="1" applyAlignment="1">
      <alignment horizontal="right" vertical="top" wrapText="1"/>
    </xf>
    <xf numFmtId="164" fontId="9" fillId="0" borderId="4" xfId="2" applyNumberFormat="1" applyFont="1" applyFill="1" applyBorder="1" applyAlignment="1">
      <alignment horizontal="right" vertical="top" wrapText="1"/>
    </xf>
    <xf numFmtId="0" fontId="1" fillId="4" borderId="0" xfId="4" applyFont="1" applyFill="1" applyAlignment="1">
      <alignment vertical="center"/>
    </xf>
    <xf numFmtId="0" fontId="1" fillId="8" borderId="0" xfId="4" applyFont="1" applyFill="1" applyAlignment="1">
      <alignment vertical="center"/>
    </xf>
    <xf numFmtId="164" fontId="12" fillId="0" borderId="0" xfId="2" applyNumberFormat="1" applyFont="1" applyFill="1" applyAlignment="1">
      <alignment horizontal="left" vertical="center"/>
    </xf>
    <xf numFmtId="0" fontId="1" fillId="4" borderId="0" xfId="1" applyFont="1" applyFill="1" applyAlignment="1">
      <alignment vertical="center"/>
    </xf>
    <xf numFmtId="0" fontId="1" fillId="7" borderId="0" xfId="1" applyFont="1" applyFill="1" applyAlignment="1">
      <alignment vertical="top"/>
    </xf>
    <xf numFmtId="164" fontId="5" fillId="0" borderId="5" xfId="2" applyNumberFormat="1" applyFont="1" applyFill="1" applyBorder="1" applyAlignment="1">
      <alignment horizontal="right" vertical="top" wrapText="1"/>
    </xf>
    <xf numFmtId="164" fontId="5" fillId="0" borderId="4" xfId="2" applyNumberFormat="1" applyFont="1" applyFill="1" applyBorder="1" applyAlignment="1">
      <alignment horizontal="right" vertical="top" wrapText="1"/>
    </xf>
    <xf numFmtId="164" fontId="1" fillId="0" borderId="0" xfId="2" applyNumberFormat="1" applyFont="1" applyFill="1" applyAlignment="1">
      <alignment horizontal="left" vertical="top"/>
    </xf>
    <xf numFmtId="164" fontId="9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left" vertical="top" wrapText="1"/>
    </xf>
    <xf numFmtId="0" fontId="1" fillId="0" borderId="0" xfId="3" applyFont="1" applyAlignment="1">
      <alignment vertical="top"/>
    </xf>
    <xf numFmtId="0" fontId="1" fillId="10" borderId="0" xfId="3" applyFont="1" applyFill="1" applyAlignment="1">
      <alignment vertical="top"/>
    </xf>
    <xf numFmtId="164" fontId="12" fillId="0" borderId="0" xfId="2" quotePrefix="1" applyNumberFormat="1" applyFont="1" applyFill="1" applyAlignment="1">
      <alignment horizontal="left" vertical="center"/>
    </xf>
    <xf numFmtId="0" fontId="1" fillId="11" borderId="0" xfId="1" applyFont="1" applyFill="1" applyAlignment="1">
      <alignment vertical="top"/>
    </xf>
    <xf numFmtId="0" fontId="1" fillId="4" borderId="0" xfId="3" applyFont="1" applyFill="1" applyAlignment="1">
      <alignment vertical="top"/>
    </xf>
    <xf numFmtId="0" fontId="1" fillId="12" borderId="0" xfId="3" applyFont="1" applyFill="1" applyAlignment="1">
      <alignment vertical="top"/>
    </xf>
    <xf numFmtId="0" fontId="1" fillId="12" borderId="0" xfId="1" applyFont="1" applyFill="1" applyAlignment="1">
      <alignment vertical="top"/>
    </xf>
    <xf numFmtId="0" fontId="1" fillId="3" borderId="0" xfId="3" applyFont="1" applyFill="1" applyAlignment="1">
      <alignment vertical="top"/>
    </xf>
    <xf numFmtId="0" fontId="1" fillId="3" borderId="0" xfId="1" applyFont="1" applyFill="1" applyAlignment="1">
      <alignment horizontal="left" vertical="center"/>
    </xf>
    <xf numFmtId="0" fontId="1" fillId="10" borderId="0" xfId="1" applyFont="1" applyFill="1" applyAlignment="1">
      <alignment vertical="top"/>
    </xf>
    <xf numFmtId="0" fontId="1" fillId="7" borderId="0" xfId="1" applyFont="1" applyFill="1" applyAlignment="1">
      <alignment horizontal="left" vertical="center"/>
    </xf>
    <xf numFmtId="165" fontId="1" fillId="3" borderId="0" xfId="1" applyNumberFormat="1" applyFont="1" applyFill="1" applyAlignment="1">
      <alignment vertical="top"/>
    </xf>
    <xf numFmtId="164" fontId="1" fillId="0" borderId="4" xfId="2" applyNumberFormat="1" applyFont="1" applyFill="1" applyBorder="1" applyAlignment="1">
      <alignment vertical="top"/>
    </xf>
    <xf numFmtId="164" fontId="9" fillId="0" borderId="2" xfId="2" applyNumberFormat="1" applyFont="1" applyFill="1" applyBorder="1" applyAlignment="1">
      <alignment horizontal="right" vertical="top" wrapText="1"/>
    </xf>
    <xf numFmtId="0" fontId="1" fillId="9" borderId="0" xfId="3" applyFont="1" applyFill="1" applyAlignment="1">
      <alignment vertical="top"/>
    </xf>
    <xf numFmtId="0" fontId="1" fillId="9" borderId="0" xfId="4" applyFont="1" applyFill="1"/>
    <xf numFmtId="0" fontId="1" fillId="13" borderId="0" xfId="4" applyFont="1" applyFill="1"/>
    <xf numFmtId="166" fontId="1" fillId="0" borderId="0" xfId="1" applyNumberFormat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4" applyFont="1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4" fontId="5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164" fontId="5" fillId="0" borderId="8" xfId="2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right" vertical="top" wrapText="1"/>
    </xf>
    <xf numFmtId="164" fontId="1" fillId="0" borderId="0" xfId="1" applyNumberFormat="1" applyFont="1" applyAlignment="1">
      <alignment vertical="top"/>
    </xf>
    <xf numFmtId="164" fontId="5" fillId="0" borderId="6" xfId="2" applyNumberFormat="1" applyFont="1" applyFill="1" applyBorder="1" applyAlignment="1">
      <alignment horizontal="right" vertical="top" wrapText="1"/>
    </xf>
    <xf numFmtId="0" fontId="2" fillId="5" borderId="0" xfId="1" applyFont="1" applyFill="1" applyAlignment="1">
      <alignment vertical="center"/>
    </xf>
    <xf numFmtId="0" fontId="2" fillId="5" borderId="0" xfId="1" applyFont="1" applyFill="1" applyAlignment="1">
      <alignment vertical="top"/>
    </xf>
    <xf numFmtId="164" fontId="5" fillId="0" borderId="12" xfId="2" applyNumberFormat="1" applyFont="1" applyFill="1" applyBorder="1" applyAlignment="1">
      <alignment horizontal="right" vertical="top" wrapText="1"/>
    </xf>
    <xf numFmtId="164" fontId="9" fillId="0" borderId="10" xfId="2" applyNumberFormat="1" applyFont="1" applyFill="1" applyBorder="1" applyAlignment="1">
      <alignment horizontal="right" vertical="top" wrapText="1"/>
    </xf>
    <xf numFmtId="164" fontId="5" fillId="0" borderId="10" xfId="2" applyNumberFormat="1" applyFont="1" applyFill="1" applyBorder="1" applyAlignment="1">
      <alignment horizontal="left" vertical="top" wrapText="1"/>
    </xf>
    <xf numFmtId="167" fontId="9" fillId="0" borderId="17" xfId="2" applyNumberFormat="1" applyFont="1" applyFill="1" applyBorder="1" applyAlignment="1">
      <alignment horizontal="right" vertical="top" wrapText="1"/>
    </xf>
    <xf numFmtId="167" fontId="5" fillId="0" borderId="17" xfId="2" applyNumberFormat="1" applyFont="1" applyFill="1" applyBorder="1" applyAlignment="1">
      <alignment horizontal="left" vertical="top" wrapText="1"/>
    </xf>
    <xf numFmtId="43" fontId="1" fillId="0" borderId="0" xfId="1" applyNumberFormat="1" applyFont="1" applyAlignment="1">
      <alignment vertical="top"/>
    </xf>
    <xf numFmtId="167" fontId="9" fillId="0" borderId="10" xfId="2" applyNumberFormat="1" applyFont="1" applyFill="1" applyBorder="1" applyAlignment="1">
      <alignment horizontal="right" vertical="top" wrapText="1"/>
    </xf>
    <xf numFmtId="167" fontId="5" fillId="0" borderId="10" xfId="2" applyNumberFormat="1" applyFont="1" applyFill="1" applyBorder="1" applyAlignment="1">
      <alignment horizontal="left" vertical="top" wrapText="1"/>
    </xf>
    <xf numFmtId="164" fontId="34" fillId="0" borderId="0" xfId="2" applyNumberFormat="1" applyFont="1" applyFill="1" applyBorder="1" applyAlignment="1">
      <alignment horizontal="right" vertical="top" wrapText="1"/>
    </xf>
    <xf numFmtId="0" fontId="35" fillId="0" borderId="0" xfId="1" applyFont="1" applyAlignment="1">
      <alignment vertical="top"/>
    </xf>
    <xf numFmtId="0" fontId="1" fillId="14" borderId="0" xfId="1" applyFont="1" applyFill="1" applyAlignment="1">
      <alignment vertical="top"/>
    </xf>
    <xf numFmtId="0" fontId="1" fillId="15" borderId="0" xfId="1" applyFont="1" applyFill="1" applyAlignment="1">
      <alignment vertical="top"/>
    </xf>
    <xf numFmtId="0" fontId="1" fillId="8" borderId="0" xfId="1" applyFont="1" applyFill="1" applyAlignment="1">
      <alignment vertical="top"/>
    </xf>
    <xf numFmtId="0" fontId="1" fillId="16" borderId="0" xfId="1" applyFont="1" applyFill="1" applyAlignment="1">
      <alignment vertical="top"/>
    </xf>
    <xf numFmtId="0" fontId="5" fillId="0" borderId="4" xfId="1" applyFont="1" applyFill="1" applyBorder="1" applyAlignment="1">
      <alignment vertical="center" wrapText="1"/>
    </xf>
    <xf numFmtId="3" fontId="12" fillId="0" borderId="4" xfId="1" applyNumberFormat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166" fontId="12" fillId="0" borderId="4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top"/>
    </xf>
    <xf numFmtId="3" fontId="12" fillId="0" borderId="5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5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top" wrapText="1"/>
    </xf>
    <xf numFmtId="165" fontId="1" fillId="0" borderId="4" xfId="1" applyNumberFormat="1" applyFont="1" applyFill="1" applyBorder="1" applyAlignment="1">
      <alignment vertical="top"/>
    </xf>
    <xf numFmtId="166" fontId="1" fillId="0" borderId="4" xfId="1" applyNumberFormat="1" applyFont="1" applyFill="1" applyBorder="1" applyAlignment="1">
      <alignment vertical="top"/>
    </xf>
    <xf numFmtId="0" fontId="9" fillId="0" borderId="3" xfId="3" applyFont="1" applyFill="1" applyBorder="1" applyAlignment="1">
      <alignment vertical="top" wrapText="1"/>
    </xf>
    <xf numFmtId="166" fontId="2" fillId="0" borderId="3" xfId="1" applyNumberFormat="1" applyFont="1" applyFill="1" applyBorder="1" applyAlignment="1">
      <alignment vertical="top"/>
    </xf>
    <xf numFmtId="0" fontId="9" fillId="0" borderId="4" xfId="3" applyFont="1" applyFill="1" applyBorder="1" applyAlignment="1">
      <alignment vertical="top" wrapText="1"/>
    </xf>
    <xf numFmtId="0" fontId="1" fillId="0" borderId="4" xfId="1" applyFont="1" applyFill="1" applyBorder="1" applyAlignment="1">
      <alignment vertical="top"/>
    </xf>
    <xf numFmtId="0" fontId="5" fillId="0" borderId="4" xfId="3" applyFont="1" applyFill="1" applyBorder="1" applyAlignment="1">
      <alignment vertical="center"/>
    </xf>
    <xf numFmtId="0" fontId="12" fillId="0" borderId="0" xfId="1" quotePrefix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164" fontId="1" fillId="0" borderId="0" xfId="1" applyNumberFormat="1" applyFont="1" applyFill="1" applyAlignment="1">
      <alignment horizontal="left" vertical="center"/>
    </xf>
    <xf numFmtId="0" fontId="5" fillId="0" borderId="4" xfId="3" applyFont="1" applyFill="1" applyBorder="1" applyAlignment="1">
      <alignment vertical="top"/>
    </xf>
    <xf numFmtId="164" fontId="1" fillId="0" borderId="0" xfId="1" applyNumberFormat="1" applyFont="1" applyFill="1" applyAlignment="1">
      <alignment horizontal="left" vertical="top"/>
    </xf>
    <xf numFmtId="166" fontId="12" fillId="0" borderId="4" xfId="1" applyNumberFormat="1" applyFont="1" applyFill="1" applyBorder="1" applyAlignment="1">
      <alignment vertical="top"/>
    </xf>
    <xf numFmtId="166" fontId="18" fillId="0" borderId="3" xfId="1" applyNumberFormat="1" applyFont="1" applyFill="1" applyBorder="1" applyAlignment="1">
      <alignment vertical="top"/>
    </xf>
    <xf numFmtId="166" fontId="18" fillId="0" borderId="4" xfId="1" applyNumberFormat="1" applyFont="1" applyFill="1" applyBorder="1" applyAlignment="1">
      <alignment vertical="top"/>
    </xf>
    <xf numFmtId="166" fontId="1" fillId="0" borderId="0" xfId="1" applyNumberFormat="1" applyFont="1" applyFill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8" fillId="0" borderId="10" xfId="3" applyFont="1" applyFill="1" applyBorder="1" applyAlignment="1">
      <alignment vertical="top" wrapText="1"/>
    </xf>
    <xf numFmtId="164" fontId="8" fillId="0" borderId="10" xfId="2" applyNumberFormat="1" applyFont="1" applyFill="1" applyBorder="1" applyAlignment="1">
      <alignment horizontal="right" vertical="top" wrapText="1"/>
    </xf>
    <xf numFmtId="164" fontId="20" fillId="0" borderId="0" xfId="1" applyNumberFormat="1" applyFont="1" applyFill="1" applyAlignment="1">
      <alignment horizontal="left" vertical="top"/>
    </xf>
    <xf numFmtId="166" fontId="21" fillId="0" borderId="3" xfId="1" applyNumberFormat="1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 wrapText="1"/>
    </xf>
    <xf numFmtId="164" fontId="1" fillId="0" borderId="0" xfId="2" applyNumberFormat="1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0" fontId="13" fillId="0" borderId="4" xfId="3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vertical="center" wrapText="1"/>
    </xf>
    <xf numFmtId="0" fontId="2" fillId="0" borderId="0" xfId="1" applyFont="1" applyFill="1" applyAlignment="1">
      <alignment vertical="top"/>
    </xf>
    <xf numFmtId="0" fontId="22" fillId="0" borderId="1" xfId="6" applyFont="1" applyFill="1" applyBorder="1"/>
    <xf numFmtId="3" fontId="23" fillId="0" borderId="8" xfId="6" applyNumberFormat="1" applyFont="1" applyFill="1" applyBorder="1"/>
    <xf numFmtId="3" fontId="23" fillId="0" borderId="1" xfId="6" applyNumberFormat="1" applyFont="1" applyFill="1" applyBorder="1"/>
    <xf numFmtId="0" fontId="1" fillId="0" borderId="8" xfId="1" applyFont="1" applyFill="1" applyBorder="1" applyAlignment="1">
      <alignment horizontal="left" vertical="top"/>
    </xf>
    <xf numFmtId="164" fontId="1" fillId="0" borderId="1" xfId="1" applyNumberFormat="1" applyFont="1" applyFill="1" applyBorder="1" applyAlignment="1">
      <alignment vertical="top"/>
    </xf>
    <xf numFmtId="0" fontId="24" fillId="0" borderId="4" xfId="0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165" fontId="12" fillId="0" borderId="0" xfId="1" applyNumberFormat="1" applyFont="1" applyFill="1" applyAlignment="1">
      <alignment horizontal="right" vertical="center"/>
    </xf>
    <xf numFmtId="165" fontId="12" fillId="0" borderId="4" xfId="1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22" fillId="0" borderId="4" xfId="6" applyFont="1" applyFill="1" applyBorder="1" applyAlignment="1">
      <alignment vertical="center"/>
    </xf>
    <xf numFmtId="165" fontId="23" fillId="0" borderId="0" xfId="6" applyNumberFormat="1" applyFont="1" applyFill="1" applyAlignment="1">
      <alignment horizontal="right" vertical="center"/>
    </xf>
    <xf numFmtId="165" fontId="23" fillId="0" borderId="4" xfId="6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65" fontId="1" fillId="0" borderId="4" xfId="1" applyNumberFormat="1" applyFont="1" applyFill="1" applyBorder="1" applyAlignment="1">
      <alignment horizontal="right" vertical="center"/>
    </xf>
    <xf numFmtId="0" fontId="26" fillId="0" borderId="3" xfId="6" applyFont="1" applyFill="1" applyBorder="1" applyAlignment="1">
      <alignment vertical="center"/>
    </xf>
    <xf numFmtId="165" fontId="27" fillId="0" borderId="7" xfId="6" applyNumberFormat="1" applyFont="1" applyFill="1" applyBorder="1" applyAlignment="1">
      <alignment horizontal="right" vertical="center"/>
    </xf>
    <xf numFmtId="0" fontId="22" fillId="0" borderId="4" xfId="6" applyFont="1" applyFill="1" applyBorder="1"/>
    <xf numFmtId="3" fontId="23" fillId="0" borderId="0" xfId="6" applyNumberFormat="1" applyFont="1" applyFill="1"/>
    <xf numFmtId="3" fontId="23" fillId="0" borderId="4" xfId="6" applyNumberFormat="1" applyFont="1" applyFill="1" applyBorder="1"/>
    <xf numFmtId="0" fontId="1" fillId="0" borderId="0" xfId="1" applyFont="1" applyFill="1" applyAlignment="1">
      <alignment horizontal="left" vertical="top"/>
    </xf>
    <xf numFmtId="164" fontId="1" fillId="0" borderId="4" xfId="1" applyNumberFormat="1" applyFont="1" applyFill="1" applyBorder="1" applyAlignment="1">
      <alignment vertical="top"/>
    </xf>
    <xf numFmtId="0" fontId="28" fillId="0" borderId="4" xfId="6" applyFont="1" applyFill="1" applyBorder="1" applyAlignment="1">
      <alignment vertical="center"/>
    </xf>
    <xf numFmtId="3" fontId="25" fillId="0" borderId="4" xfId="6" applyNumberFormat="1" applyFont="1" applyFill="1" applyBorder="1" applyAlignment="1">
      <alignment vertical="center"/>
    </xf>
    <xf numFmtId="3" fontId="28" fillId="0" borderId="0" xfId="6" applyNumberFormat="1" applyFont="1" applyFill="1" applyAlignment="1">
      <alignment vertical="center"/>
    </xf>
    <xf numFmtId="3" fontId="28" fillId="0" borderId="4" xfId="6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0" fontId="25" fillId="0" borderId="4" xfId="6" applyFont="1" applyFill="1" applyBorder="1" applyAlignment="1">
      <alignment vertic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vertical="top" wrapText="1"/>
    </xf>
    <xf numFmtId="164" fontId="1" fillId="0" borderId="12" xfId="1" applyNumberFormat="1" applyFont="1" applyFill="1" applyBorder="1" applyAlignment="1">
      <alignment vertical="top"/>
    </xf>
    <xf numFmtId="0" fontId="9" fillId="0" borderId="3" xfId="7" applyFont="1" applyFill="1" applyBorder="1" applyAlignment="1">
      <alignment vertical="center" wrapText="1"/>
    </xf>
    <xf numFmtId="164" fontId="5" fillId="0" borderId="3" xfId="2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22" fillId="0" borderId="12" xfId="6" applyFont="1" applyFill="1" applyBorder="1"/>
    <xf numFmtId="3" fontId="23" fillId="0" borderId="12" xfId="6" applyNumberFormat="1" applyFont="1" applyFill="1" applyBorder="1"/>
    <xf numFmtId="0" fontId="18" fillId="0" borderId="3" xfId="6" applyFont="1" applyFill="1" applyBorder="1" applyAlignment="1">
      <alignment vertical="center"/>
    </xf>
    <xf numFmtId="3" fontId="9" fillId="0" borderId="2" xfId="6" applyNumberFormat="1" applyFont="1" applyFill="1" applyBorder="1" applyAlignment="1">
      <alignment vertical="center"/>
    </xf>
    <xf numFmtId="3" fontId="5" fillId="0" borderId="2" xfId="6" applyNumberFormat="1" applyFont="1" applyFill="1" applyBorder="1" applyAlignment="1">
      <alignment horizontal="left" vertical="center"/>
    </xf>
    <xf numFmtId="3" fontId="23" fillId="0" borderId="5" xfId="6" applyNumberFormat="1" applyFont="1" applyFill="1" applyBorder="1"/>
    <xf numFmtId="0" fontId="29" fillId="0" borderId="13" xfId="6" applyFont="1" applyFill="1" applyBorder="1" applyAlignment="1">
      <alignment vertical="center"/>
    </xf>
    <xf numFmtId="3" fontId="30" fillId="0" borderId="14" xfId="6" applyNumberFormat="1" applyFont="1" applyFill="1" applyBorder="1" applyAlignment="1">
      <alignment vertical="center"/>
    </xf>
    <xf numFmtId="0" fontId="20" fillId="0" borderId="15" xfId="1" applyFont="1" applyFill="1" applyBorder="1" applyAlignment="1">
      <alignment horizontal="left" vertical="center"/>
    </xf>
    <xf numFmtId="164" fontId="21" fillId="0" borderId="15" xfId="1" applyNumberFormat="1" applyFont="1" applyFill="1" applyBorder="1" applyAlignment="1">
      <alignment vertical="center"/>
    </xf>
    <xf numFmtId="0" fontId="22" fillId="0" borderId="11" xfId="6" applyFont="1" applyFill="1" applyBorder="1"/>
    <xf numFmtId="0" fontId="31" fillId="0" borderId="16" xfId="6" applyFont="1" applyFill="1" applyBorder="1" applyAlignment="1">
      <alignment vertical="center"/>
    </xf>
    <xf numFmtId="3" fontId="32" fillId="0" borderId="16" xfId="1" applyNumberFormat="1" applyFont="1" applyFill="1" applyBorder="1" applyAlignment="1">
      <alignment vertical="center"/>
    </xf>
    <xf numFmtId="0" fontId="33" fillId="0" borderId="16" xfId="1" applyFont="1" applyFill="1" applyBorder="1" applyAlignment="1">
      <alignment horizontal="left" vertical="center"/>
    </xf>
    <xf numFmtId="164" fontId="32" fillId="0" borderId="16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5" fillId="0" borderId="4" xfId="1" applyFont="1" applyFill="1" applyBorder="1" applyAlignment="1">
      <alignment vertical="top" wrapText="1"/>
    </xf>
    <xf numFmtId="0" fontId="9" fillId="0" borderId="4" xfId="1" applyFont="1" applyFill="1" applyBorder="1" applyAlignment="1">
      <alignment vertical="top" wrapText="1"/>
    </xf>
    <xf numFmtId="0" fontId="2" fillId="0" borderId="0" xfId="1" applyFont="1" applyFill="1" applyAlignment="1">
      <alignment horizontal="left" vertical="top"/>
    </xf>
    <xf numFmtId="164" fontId="2" fillId="0" borderId="4" xfId="1" applyNumberFormat="1" applyFont="1" applyFill="1" applyBorder="1" applyAlignment="1">
      <alignment vertical="top"/>
    </xf>
    <xf numFmtId="0" fontId="9" fillId="0" borderId="10" xfId="1" applyFont="1" applyFill="1" applyBorder="1" applyAlignment="1">
      <alignment vertical="top" wrapText="1"/>
    </xf>
    <xf numFmtId="43" fontId="1" fillId="0" borderId="18" xfId="1" applyNumberFormat="1" applyFont="1" applyFill="1" applyBorder="1" applyAlignment="1">
      <alignment vertical="top"/>
    </xf>
    <xf numFmtId="164" fontId="1" fillId="0" borderId="19" xfId="1" applyNumberFormat="1" applyFont="1" applyFill="1" applyBorder="1" applyAlignment="1">
      <alignment vertical="top"/>
    </xf>
    <xf numFmtId="164" fontId="1" fillId="0" borderId="5" xfId="1" applyNumberFormat="1" applyFont="1" applyFill="1" applyBorder="1" applyAlignment="1">
      <alignment vertical="top"/>
    </xf>
    <xf numFmtId="0" fontId="5" fillId="0" borderId="4" xfId="8" applyFont="1" applyFill="1" applyBorder="1" applyAlignment="1">
      <alignment vertical="top" wrapText="1"/>
    </xf>
    <xf numFmtId="0" fontId="5" fillId="0" borderId="4" xfId="8" applyFont="1" applyFill="1" applyBorder="1" applyAlignment="1">
      <alignment vertical="top"/>
    </xf>
    <xf numFmtId="164" fontId="1" fillId="0" borderId="20" xfId="1" applyNumberFormat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9" fillId="0" borderId="1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8" fillId="0" borderId="2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1" fillId="0" borderId="0" xfId="1" applyFont="1" applyFill="1" applyAlignment="1">
      <alignment horizontal="center" vertical="top"/>
    </xf>
    <xf numFmtId="3" fontId="1" fillId="0" borderId="0" xfId="1" applyNumberFormat="1" applyFont="1" applyFill="1" applyAlignment="1">
      <alignment vertical="top"/>
    </xf>
    <xf numFmtId="3" fontId="1" fillId="0" borderId="0" xfId="1" applyNumberFormat="1" applyFont="1" applyFill="1" applyAlignment="1">
      <alignment horizontal="left" vertical="top"/>
    </xf>
    <xf numFmtId="0" fontId="14" fillId="0" borderId="4" xfId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4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0" fontId="9" fillId="0" borderId="3" xfId="3" applyFont="1" applyFill="1" applyBorder="1" applyAlignment="1">
      <alignment vertical="center" wrapText="1"/>
    </xf>
    <xf numFmtId="166" fontId="18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0" fontId="19" fillId="0" borderId="4" xfId="1" applyFont="1" applyFill="1" applyBorder="1" applyAlignment="1">
      <alignment vertical="center"/>
    </xf>
    <xf numFmtId="0" fontId="9" fillId="0" borderId="3" xfId="3" quotePrefix="1" applyFont="1" applyFill="1" applyBorder="1" applyAlignment="1">
      <alignment horizontal="left" vertical="center" wrapText="1"/>
    </xf>
    <xf numFmtId="164" fontId="5" fillId="0" borderId="6" xfId="2" applyNumberFormat="1" applyFont="1" applyFill="1" applyBorder="1" applyAlignment="1">
      <alignment horizontal="left" vertical="center" wrapText="1"/>
    </xf>
    <xf numFmtId="0" fontId="9" fillId="0" borderId="0" xfId="3" quotePrefix="1" applyFont="1" applyFill="1" applyAlignment="1">
      <alignment horizontal="left" vertical="center" wrapText="1"/>
    </xf>
    <xf numFmtId="166" fontId="18" fillId="0" borderId="8" xfId="1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9" fillId="0" borderId="9" xfId="3" quotePrefix="1" applyFont="1" applyFill="1" applyBorder="1" applyAlignment="1">
      <alignment horizontal="left" vertical="center" wrapText="1"/>
    </xf>
    <xf numFmtId="166" fontId="18" fillId="0" borderId="1" xfId="1" applyNumberFormat="1" applyFont="1" applyFill="1" applyBorder="1" applyAlignment="1">
      <alignment vertical="center"/>
    </xf>
    <xf numFmtId="0" fontId="9" fillId="0" borderId="3" xfId="3" quotePrefix="1" applyFont="1" applyFill="1" applyBorder="1" applyAlignment="1">
      <alignment horizontal="left" vertical="top" wrapText="1"/>
    </xf>
    <xf numFmtId="0" fontId="9" fillId="0" borderId="9" xfId="3" quotePrefix="1" applyFont="1" applyFill="1" applyBorder="1" applyAlignment="1">
      <alignment horizontal="left" vertical="top" wrapText="1"/>
    </xf>
    <xf numFmtId="166" fontId="2" fillId="0" borderId="1" xfId="1" applyNumberFormat="1" applyFont="1" applyFill="1" applyBorder="1" applyAlignment="1">
      <alignment vertical="top"/>
    </xf>
    <xf numFmtId="0" fontId="9" fillId="0" borderId="4" xfId="3" quotePrefix="1" applyFont="1" applyFill="1" applyBorder="1" applyAlignment="1">
      <alignment horizontal="left" vertical="top" wrapText="1"/>
    </xf>
    <xf numFmtId="166" fontId="2" fillId="0" borderId="4" xfId="1" applyNumberFormat="1" applyFont="1" applyFill="1" applyBorder="1" applyAlignment="1">
      <alignment vertical="top"/>
    </xf>
    <xf numFmtId="0" fontId="5" fillId="0" borderId="4" xfId="3" quotePrefix="1" applyFont="1" applyFill="1" applyBorder="1" applyAlignment="1">
      <alignment horizontal="left" vertical="center" wrapText="1"/>
    </xf>
    <xf numFmtId="165" fontId="12" fillId="0" borderId="4" xfId="5" applyNumberFormat="1" applyFont="1" applyFill="1" applyBorder="1" applyAlignment="1">
      <alignment vertical="center"/>
    </xf>
    <xf numFmtId="0" fontId="36" fillId="0" borderId="4" xfId="1" applyFont="1" applyBorder="1" applyAlignment="1">
      <alignment vertical="top" wrapText="1"/>
    </xf>
    <xf numFmtId="165" fontId="5" fillId="0" borderId="5" xfId="2" applyNumberFormat="1" applyFont="1" applyFill="1" applyBorder="1" applyAlignment="1">
      <alignment horizontal="right" vertical="top" wrapText="1"/>
    </xf>
  </cellXfs>
  <cellStyles count="9">
    <cellStyle name="Comma 17" xfId="5" xr:uid="{9A7AE688-218B-4EAA-9145-114A5F792F14}"/>
    <cellStyle name="Comma 2 2 2" xfId="2" xr:uid="{333A55CC-F8D5-4010-BC70-762B4401DB1A}"/>
    <cellStyle name="Normal" xfId="0" builtinId="0"/>
    <cellStyle name="Normal 5 4" xfId="6" xr:uid="{637B10BC-328E-4455-ACF8-6B428302E860}"/>
    <cellStyle name="Normal 6 6 11 6" xfId="3" xr:uid="{672A584B-FC77-4335-843E-E474FEC8A0FB}"/>
    <cellStyle name="Normal 6 6 18" xfId="1" xr:uid="{EAAD57D9-630E-4293-B574-9928D0D56E85}"/>
    <cellStyle name="Normal 6 6 2 16" xfId="8" xr:uid="{F34DC866-721F-4442-8D8C-A5B1E32A7B57}"/>
    <cellStyle name="Normal 6 6 3 9 6" xfId="7" xr:uid="{0258B07D-9986-423E-8FED-672F8A4C9EAD}"/>
    <cellStyle name="Normal 70 2" xfId="4" xr:uid="{24F5541F-11BF-425A-B035-F8558EEBE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WIS Bill" id="{D2BFC342-691F-4C93-AB74-C4DA5197F728}" userId="S::blewis@oxford.gov.uk::f2c7f40b-60d7-494a-9927-a7bf83ca64fd" providerId="AD"/>
  <person displayName="SWAFFIELD Paul" id="{5066A959-2646-434C-813E-8BEF1D431304}" userId="S::pswaffield@oxford.gov.uk::e9c1e83b-e394-4d8d-946d-49425fa5db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31" dT="2025-09-26T09:30:01.79" personId="{5066A959-2646-434C-813E-8BEF1D431304}" id="{1D64D033-BA2B-4101-A73C-991BE3623C33}">
    <text>Funded by Future CIL</text>
  </threadedComment>
  <threadedComment ref="H147" dT="2024-10-02T09:21:11.38" personId="{5066A959-2646-434C-813E-8BEF1D431304}" id="{637A3415-D55B-4384-BA3D-535BB1088235}">
    <text>25/26 Balancing figure. OP at ODS says can manage £3.5m p/a</text>
  </threadedComment>
  <threadedComment ref="H148" dT="2024-10-02T09:21:11.38" personId="{5066A959-2646-434C-813E-8BEF1D431304}" id="{C92AE05C-BBED-446B-84EF-9532FFB0EF41}">
    <text>25/26 Balancing figure. OP at ODS says can manage £3.5m p/a</text>
  </threadedComment>
  <threadedComment ref="H186" dT="2025-09-26T10:50:53.47" personId="{5066A959-2646-434C-813E-8BEF1D431304}" id="{309C7F86-E859-4072-ACC6-36959668016E}">
    <text>JJ Figure - 26/9/25</text>
  </threadedComment>
  <threadedComment ref="G208" dT="2025-10-30T15:01:17.96" personId="{5066A959-2646-434C-813E-8BEF1D431304}" id="{B45DE096-137A-4504-89B1-05FDA1E93B33}">
    <text>+£150k for BBL 28/29</text>
  </threadedComment>
  <threadedComment ref="G215" dT="2025-11-04T14:55:54.08" personId="{D2BFC342-691F-4C93-AB74-C4DA5197F728}" id="{35A27B65-17C8-4FE7-91D8-D70DF8DD95E9}">
    <text>-£150k for BBL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1138-BED4-4307-9FCD-4646CFA46A6C}">
  <sheetPr>
    <tabColor theme="7" tint="0.59999389629810485"/>
    <pageSetUpPr fitToPage="1"/>
  </sheetPr>
  <dimension ref="A1:Y266"/>
  <sheetViews>
    <sheetView tabSelected="1" topLeftCell="A6" zoomScale="80" zoomScaleNormal="80" workbookViewId="0">
      <pane ySplit="1" topLeftCell="A229" activePane="bottomLeft" state="frozen"/>
      <selection activeCell="C6" sqref="C6"/>
      <selection pane="bottomLeft" activeCell="D7" sqref="D7"/>
    </sheetView>
  </sheetViews>
  <sheetFormatPr defaultColWidth="8.33203125" defaultRowHeight="28.5" customHeight="1" outlineLevelRow="2" outlineLevelCol="1"/>
  <cols>
    <col min="1" max="1" width="17.4140625" style="1" hidden="1" customWidth="1"/>
    <col min="2" max="2" width="9.08203125" style="1" hidden="1" customWidth="1" outlineLevel="1"/>
    <col min="3" max="3" width="11.08203125" style="1" hidden="1" customWidth="1" outlineLevel="1"/>
    <col min="4" max="4" width="68.83203125" style="1" customWidth="1" collapsed="1"/>
    <col min="5" max="7" width="20.58203125" style="1" customWidth="1"/>
    <col min="8" max="8" width="20" style="1" customWidth="1"/>
    <col min="9" max="9" width="14.1640625" style="3" hidden="1" customWidth="1" outlineLevel="1"/>
    <col min="10" max="10" width="20" style="1" bestFit="1" customWidth="1" collapsed="1"/>
    <col min="11" max="11" width="2.58203125" style="1" customWidth="1"/>
    <col min="12" max="13" width="29.33203125" style="1" hidden="1" customWidth="1"/>
    <col min="14" max="15" width="10.08203125" style="1" hidden="1" customWidth="1"/>
    <col min="16" max="17" width="7" style="1" hidden="1" customWidth="1"/>
    <col min="18" max="19" width="8.33203125" style="1" hidden="1" customWidth="1"/>
    <col min="20" max="23" width="0" style="1" hidden="1" customWidth="1"/>
    <col min="24" max="24" width="13.5" style="1" customWidth="1"/>
    <col min="25" max="25" width="12" style="1" bestFit="1" customWidth="1"/>
    <col min="26" max="16384" width="8.33203125" style="1"/>
  </cols>
  <sheetData>
    <row r="1" spans="1:17" ht="28.5" customHeight="1" outlineLevel="1">
      <c r="D1" s="2"/>
    </row>
    <row r="2" spans="1:17" ht="28.5" customHeight="1" outlineLevel="1">
      <c r="D2" s="2"/>
    </row>
    <row r="3" spans="1:17" ht="28.5" customHeight="1" outlineLevel="1">
      <c r="D3" s="2"/>
    </row>
    <row r="4" spans="1:17" ht="61.5" customHeight="1" outlineLevel="1">
      <c r="D4" s="2"/>
    </row>
    <row r="5" spans="1:17" ht="75" customHeight="1">
      <c r="D5" s="4"/>
      <c r="F5" s="5" t="s">
        <v>0</v>
      </c>
      <c r="G5" s="5"/>
      <c r="H5" s="5"/>
    </row>
    <row r="6" spans="1:17" ht="97" customHeight="1">
      <c r="D6" s="6" t="s">
        <v>364</v>
      </c>
      <c r="E6" s="7" t="s">
        <v>1</v>
      </c>
      <c r="F6" s="7" t="s">
        <v>2</v>
      </c>
      <c r="G6" s="7" t="s">
        <v>3</v>
      </c>
      <c r="H6" s="7" t="s">
        <v>4</v>
      </c>
      <c r="I6" s="8"/>
      <c r="J6" s="9" t="s">
        <v>5</v>
      </c>
      <c r="N6" s="9" t="s">
        <v>6</v>
      </c>
      <c r="O6" s="9" t="s">
        <v>7</v>
      </c>
      <c r="P6" s="9" t="s">
        <v>8</v>
      </c>
      <c r="Q6" s="9" t="s">
        <v>9</v>
      </c>
    </row>
    <row r="7" spans="1:17" ht="28.5" customHeight="1">
      <c r="D7" s="10"/>
      <c r="E7" s="11" t="s">
        <v>10</v>
      </c>
      <c r="F7" s="11" t="s">
        <v>10</v>
      </c>
      <c r="G7" s="12" t="s">
        <v>10</v>
      </c>
      <c r="H7" s="13" t="s">
        <v>10</v>
      </c>
      <c r="J7" s="13" t="s">
        <v>10</v>
      </c>
      <c r="N7" s="14"/>
      <c r="O7" s="14"/>
      <c r="P7" s="14"/>
      <c r="Q7" s="14"/>
    </row>
    <row r="8" spans="1:17" ht="28.5" customHeight="1">
      <c r="D8" s="10"/>
      <c r="E8" s="11"/>
      <c r="F8" s="15"/>
      <c r="G8" s="11"/>
      <c r="H8" s="16"/>
      <c r="J8" s="16"/>
      <c r="N8" s="14"/>
      <c r="O8" s="14"/>
      <c r="P8" s="14"/>
      <c r="Q8" s="14"/>
    </row>
    <row r="9" spans="1:17" ht="28.5" customHeight="1">
      <c r="A9" s="1" t="s">
        <v>11</v>
      </c>
      <c r="B9" s="1" t="s">
        <v>12</v>
      </c>
      <c r="C9" s="1" t="s">
        <v>13</v>
      </c>
      <c r="D9" s="17" t="s">
        <v>14</v>
      </c>
      <c r="E9" s="18"/>
      <c r="F9" s="19"/>
      <c r="G9" s="18"/>
      <c r="H9" s="20"/>
      <c r="I9" s="21"/>
      <c r="J9" s="22"/>
      <c r="N9" s="14"/>
      <c r="O9" s="14"/>
      <c r="P9" s="14"/>
      <c r="Q9" s="14"/>
    </row>
    <row r="10" spans="1:17" ht="28.5" customHeight="1">
      <c r="D10" s="23"/>
      <c r="E10" s="11"/>
      <c r="F10" s="24"/>
      <c r="G10" s="11"/>
      <c r="H10" s="25"/>
      <c r="I10" s="26"/>
      <c r="J10" s="25"/>
      <c r="N10" s="14"/>
      <c r="O10" s="14"/>
      <c r="P10" s="14"/>
      <c r="Q10" s="14"/>
    </row>
    <row r="11" spans="1:17" ht="28.5" customHeight="1" outlineLevel="1">
      <c r="A11" s="27" t="s">
        <v>15</v>
      </c>
      <c r="C11" s="28"/>
      <c r="D11" s="29" t="s">
        <v>16</v>
      </c>
      <c r="E11" s="31">
        <v>100000</v>
      </c>
      <c r="F11" s="32"/>
      <c r="G11" s="31"/>
      <c r="H11" s="33"/>
      <c r="I11" s="34"/>
      <c r="J11" s="35">
        <f>SUM(E11:H11)</f>
        <v>100000</v>
      </c>
      <c r="N11" s="14"/>
      <c r="O11" s="14"/>
      <c r="P11" s="14"/>
      <c r="Q11" s="14"/>
    </row>
    <row r="12" spans="1:17" ht="28.5" customHeight="1" outlineLevel="1">
      <c r="A12" s="27" t="s">
        <v>15</v>
      </c>
      <c r="C12" s="28"/>
      <c r="D12" s="29" t="s">
        <v>17</v>
      </c>
      <c r="E12" s="31">
        <v>100000</v>
      </c>
      <c r="F12" s="32"/>
      <c r="G12" s="31"/>
      <c r="H12" s="33"/>
      <c r="I12" s="34"/>
      <c r="J12" s="35">
        <f t="shared" ref="J12:J38" si="0">SUM(E12:H12)</f>
        <v>100000</v>
      </c>
      <c r="N12" s="14"/>
      <c r="O12" s="14"/>
      <c r="P12" s="14"/>
      <c r="Q12" s="14"/>
    </row>
    <row r="13" spans="1:17" ht="28.5" customHeight="1" outlineLevel="1">
      <c r="A13" s="27" t="s">
        <v>15</v>
      </c>
      <c r="C13" s="28"/>
      <c r="D13" s="29" t="s">
        <v>18</v>
      </c>
      <c r="E13" s="31">
        <v>100000</v>
      </c>
      <c r="F13" s="32"/>
      <c r="G13" s="31"/>
      <c r="H13" s="33"/>
      <c r="I13" s="34"/>
      <c r="J13" s="35">
        <f t="shared" si="0"/>
        <v>100000</v>
      </c>
      <c r="N13" s="14"/>
      <c r="O13" s="14"/>
      <c r="P13" s="14"/>
      <c r="Q13" s="14"/>
    </row>
    <row r="14" spans="1:17" ht="28.5" customHeight="1" outlineLevel="1">
      <c r="A14" s="27" t="s">
        <v>15</v>
      </c>
      <c r="C14" s="28"/>
      <c r="D14" s="29" t="s">
        <v>19</v>
      </c>
      <c r="E14" s="31">
        <v>100000</v>
      </c>
      <c r="F14" s="32"/>
      <c r="G14" s="31"/>
      <c r="H14" s="33"/>
      <c r="I14" s="34"/>
      <c r="J14" s="35">
        <f t="shared" si="0"/>
        <v>100000</v>
      </c>
      <c r="N14" s="14"/>
      <c r="O14" s="14"/>
      <c r="P14" s="14"/>
      <c r="Q14" s="14"/>
    </row>
    <row r="15" spans="1:17" ht="28.5" customHeight="1" outlineLevel="1">
      <c r="A15" s="27" t="s">
        <v>15</v>
      </c>
      <c r="C15" s="28"/>
      <c r="D15" s="29" t="s">
        <v>20</v>
      </c>
      <c r="E15" s="31">
        <v>10000</v>
      </c>
      <c r="F15" s="32"/>
      <c r="G15" s="31"/>
      <c r="H15" s="33"/>
      <c r="I15" s="34"/>
      <c r="J15" s="35">
        <f t="shared" si="0"/>
        <v>10000</v>
      </c>
      <c r="N15" s="14"/>
      <c r="O15" s="14"/>
      <c r="P15" s="14"/>
      <c r="Q15" s="14"/>
    </row>
    <row r="16" spans="1:17" ht="28.5" customHeight="1" outlineLevel="1">
      <c r="A16" s="27" t="s">
        <v>15</v>
      </c>
      <c r="C16" s="28"/>
      <c r="D16" s="29" t="s">
        <v>21</v>
      </c>
      <c r="E16" s="31">
        <v>100000</v>
      </c>
      <c r="F16" s="32"/>
      <c r="G16" s="31"/>
      <c r="H16" s="33"/>
      <c r="I16" s="34"/>
      <c r="J16" s="35">
        <f t="shared" si="0"/>
        <v>100000</v>
      </c>
      <c r="N16" s="14"/>
      <c r="O16" s="14"/>
      <c r="P16" s="14"/>
      <c r="Q16" s="14"/>
    </row>
    <row r="17" spans="1:17" ht="28.5" customHeight="1" outlineLevel="1">
      <c r="A17" s="27" t="s">
        <v>15</v>
      </c>
      <c r="C17" s="28"/>
      <c r="D17" s="29" t="s">
        <v>22</v>
      </c>
      <c r="E17" s="31">
        <v>25000</v>
      </c>
      <c r="F17" s="32"/>
      <c r="G17" s="31"/>
      <c r="H17" s="33"/>
      <c r="I17" s="34"/>
      <c r="J17" s="35">
        <f t="shared" si="0"/>
        <v>25000</v>
      </c>
      <c r="N17" s="14"/>
      <c r="O17" s="14"/>
      <c r="P17" s="14"/>
      <c r="Q17" s="14"/>
    </row>
    <row r="18" spans="1:17" ht="28.5" customHeight="1" outlineLevel="1">
      <c r="A18" s="27" t="s">
        <v>15</v>
      </c>
      <c r="C18" s="28"/>
      <c r="D18" s="29" t="s">
        <v>23</v>
      </c>
      <c r="E18" s="31">
        <v>25000</v>
      </c>
      <c r="F18" s="32"/>
      <c r="G18" s="31"/>
      <c r="H18" s="33"/>
      <c r="I18" s="34"/>
      <c r="J18" s="35">
        <f t="shared" si="0"/>
        <v>25000</v>
      </c>
      <c r="N18" s="14"/>
      <c r="O18" s="14"/>
      <c r="P18" s="14"/>
      <c r="Q18" s="14"/>
    </row>
    <row r="19" spans="1:17" ht="28.5" customHeight="1" outlineLevel="1">
      <c r="A19" s="27" t="s">
        <v>15</v>
      </c>
      <c r="C19" s="28"/>
      <c r="D19" s="29" t="s">
        <v>24</v>
      </c>
      <c r="E19" s="31">
        <v>100000</v>
      </c>
      <c r="F19" s="32"/>
      <c r="G19" s="31"/>
      <c r="H19" s="33"/>
      <c r="I19" s="34"/>
      <c r="J19" s="35">
        <f t="shared" si="0"/>
        <v>100000</v>
      </c>
      <c r="N19" s="14"/>
      <c r="O19" s="14"/>
      <c r="P19" s="14"/>
      <c r="Q19" s="14"/>
    </row>
    <row r="20" spans="1:17" ht="28.5" customHeight="1" outlineLevel="1">
      <c r="A20" s="27" t="s">
        <v>15</v>
      </c>
      <c r="C20" s="28"/>
      <c r="D20" s="29" t="s">
        <v>25</v>
      </c>
      <c r="E20" s="31">
        <v>25000</v>
      </c>
      <c r="F20" s="32"/>
      <c r="G20" s="31"/>
      <c r="H20" s="33"/>
      <c r="I20" s="34"/>
      <c r="J20" s="35">
        <f t="shared" si="0"/>
        <v>25000</v>
      </c>
      <c r="N20" s="14"/>
      <c r="O20" s="14"/>
      <c r="P20" s="14"/>
      <c r="Q20" s="14"/>
    </row>
    <row r="21" spans="1:17" ht="28.5" customHeight="1" outlineLevel="1">
      <c r="A21" s="27" t="s">
        <v>15</v>
      </c>
      <c r="C21" s="28"/>
      <c r="D21" s="29" t="s">
        <v>26</v>
      </c>
      <c r="E21" s="31">
        <v>100000</v>
      </c>
      <c r="F21" s="32"/>
      <c r="G21" s="31"/>
      <c r="H21" s="33"/>
      <c r="I21" s="34"/>
      <c r="J21" s="35">
        <f t="shared" si="0"/>
        <v>100000</v>
      </c>
      <c r="N21" s="14"/>
      <c r="O21" s="14"/>
      <c r="P21" s="14"/>
      <c r="Q21" s="14"/>
    </row>
    <row r="22" spans="1:17" ht="28.5" customHeight="1" outlineLevel="1">
      <c r="A22" s="27" t="s">
        <v>15</v>
      </c>
      <c r="C22" s="28"/>
      <c r="D22" s="29" t="s">
        <v>27</v>
      </c>
      <c r="E22" s="31">
        <v>75000</v>
      </c>
      <c r="F22" s="32"/>
      <c r="G22" s="31"/>
      <c r="H22" s="33"/>
      <c r="I22" s="34"/>
      <c r="J22" s="35">
        <f t="shared" si="0"/>
        <v>75000</v>
      </c>
      <c r="N22" s="14"/>
      <c r="O22" s="14"/>
      <c r="P22" s="14"/>
      <c r="Q22" s="14"/>
    </row>
    <row r="23" spans="1:17" ht="28.5" customHeight="1" outlineLevel="1">
      <c r="A23" s="27" t="s">
        <v>15</v>
      </c>
      <c r="C23" s="28"/>
      <c r="D23" s="29" t="s">
        <v>28</v>
      </c>
      <c r="E23" s="31">
        <v>125000</v>
      </c>
      <c r="F23" s="32"/>
      <c r="G23" s="31"/>
      <c r="H23" s="33"/>
      <c r="I23" s="34"/>
      <c r="J23" s="35">
        <f t="shared" si="0"/>
        <v>125000</v>
      </c>
      <c r="N23" s="14"/>
      <c r="O23" s="14"/>
      <c r="P23" s="14"/>
      <c r="Q23" s="14"/>
    </row>
    <row r="24" spans="1:17" ht="28.5" customHeight="1" outlineLevel="1">
      <c r="A24" s="27" t="s">
        <v>15</v>
      </c>
      <c r="C24" s="28"/>
      <c r="D24" s="29" t="s">
        <v>29</v>
      </c>
      <c r="E24" s="31">
        <v>20000</v>
      </c>
      <c r="F24" s="32"/>
      <c r="G24" s="31"/>
      <c r="H24" s="33"/>
      <c r="I24" s="34"/>
      <c r="J24" s="35">
        <f t="shared" si="0"/>
        <v>20000</v>
      </c>
      <c r="N24" s="14"/>
      <c r="O24" s="14"/>
      <c r="P24" s="14"/>
      <c r="Q24" s="14"/>
    </row>
    <row r="25" spans="1:17" ht="28.5" customHeight="1" outlineLevel="1">
      <c r="A25" s="27" t="s">
        <v>15</v>
      </c>
      <c r="C25" s="28"/>
      <c r="D25" s="29" t="s">
        <v>30</v>
      </c>
      <c r="E25" s="31">
        <v>200000</v>
      </c>
      <c r="F25" s="32"/>
      <c r="G25" s="31"/>
      <c r="H25" s="33"/>
      <c r="I25" s="34"/>
      <c r="J25" s="35">
        <f t="shared" si="0"/>
        <v>200000</v>
      </c>
      <c r="N25" s="14"/>
      <c r="O25" s="14"/>
      <c r="P25" s="14"/>
      <c r="Q25" s="14"/>
    </row>
    <row r="26" spans="1:17" ht="28.5" customHeight="1" outlineLevel="1">
      <c r="A26" s="27" t="s">
        <v>15</v>
      </c>
      <c r="C26" s="28"/>
      <c r="D26" s="29" t="s">
        <v>31</v>
      </c>
      <c r="E26" s="31">
        <v>300000</v>
      </c>
      <c r="F26" s="32"/>
      <c r="G26" s="31"/>
      <c r="H26" s="33"/>
      <c r="I26" s="34"/>
      <c r="J26" s="35">
        <f t="shared" si="0"/>
        <v>300000</v>
      </c>
      <c r="N26" s="14"/>
      <c r="O26" s="14"/>
      <c r="P26" s="14"/>
      <c r="Q26" s="14"/>
    </row>
    <row r="27" spans="1:17" ht="28.5" customHeight="1" outlineLevel="1">
      <c r="A27" s="27" t="s">
        <v>15</v>
      </c>
      <c r="C27" s="28"/>
      <c r="D27" s="29" t="s">
        <v>32</v>
      </c>
      <c r="E27" s="31">
        <v>100000</v>
      </c>
      <c r="F27" s="32"/>
      <c r="G27" s="31"/>
      <c r="H27" s="33"/>
      <c r="I27" s="34"/>
      <c r="J27" s="35">
        <f t="shared" si="0"/>
        <v>100000</v>
      </c>
      <c r="N27" s="14"/>
      <c r="O27" s="14"/>
      <c r="P27" s="14"/>
      <c r="Q27" s="14"/>
    </row>
    <row r="28" spans="1:17" ht="28.5" customHeight="1" outlineLevel="1">
      <c r="A28" s="27" t="s">
        <v>15</v>
      </c>
      <c r="C28" s="28"/>
      <c r="D28" s="255" t="s">
        <v>33</v>
      </c>
      <c r="E28" s="256">
        <v>200000</v>
      </c>
      <c r="F28" s="257"/>
      <c r="G28" s="256"/>
      <c r="H28" s="33"/>
      <c r="I28" s="34"/>
      <c r="J28" s="35">
        <f t="shared" si="0"/>
        <v>200000</v>
      </c>
      <c r="N28" s="14"/>
      <c r="O28" s="14"/>
      <c r="P28" s="14"/>
      <c r="Q28" s="14"/>
    </row>
    <row r="29" spans="1:17" ht="28.5" customHeight="1" outlineLevel="1">
      <c r="A29" s="27" t="s">
        <v>15</v>
      </c>
      <c r="C29" s="28"/>
      <c r="D29" s="255" t="s">
        <v>34</v>
      </c>
      <c r="E29" s="256">
        <v>75000</v>
      </c>
      <c r="F29" s="257"/>
      <c r="G29" s="256"/>
      <c r="H29" s="33"/>
      <c r="I29" s="34"/>
      <c r="J29" s="35">
        <f t="shared" si="0"/>
        <v>75000</v>
      </c>
      <c r="N29" s="14"/>
      <c r="O29" s="14"/>
      <c r="P29" s="14"/>
      <c r="Q29" s="14"/>
    </row>
    <row r="30" spans="1:17" ht="28.5" customHeight="1" outlineLevel="1">
      <c r="A30" s="27" t="s">
        <v>15</v>
      </c>
      <c r="C30" s="28"/>
      <c r="D30" s="255" t="s">
        <v>35</v>
      </c>
      <c r="E30" s="256">
        <v>140000</v>
      </c>
      <c r="F30" s="257"/>
      <c r="G30" s="256"/>
      <c r="H30" s="33"/>
      <c r="I30" s="34"/>
      <c r="J30" s="35">
        <f t="shared" si="0"/>
        <v>140000</v>
      </c>
      <c r="N30" s="14"/>
      <c r="O30" s="14"/>
      <c r="P30" s="14"/>
      <c r="Q30" s="14"/>
    </row>
    <row r="31" spans="1:17" ht="28.5" customHeight="1" outlineLevel="1">
      <c r="A31" s="27" t="s">
        <v>36</v>
      </c>
      <c r="C31" s="36"/>
      <c r="D31" s="255" t="s">
        <v>37</v>
      </c>
      <c r="E31" s="256">
        <v>0</v>
      </c>
      <c r="F31" s="257">
        <v>1000000</v>
      </c>
      <c r="G31" s="256"/>
      <c r="H31" s="33"/>
      <c r="I31" s="34"/>
      <c r="J31" s="35">
        <f t="shared" si="0"/>
        <v>1000000</v>
      </c>
      <c r="L31" s="28" t="s">
        <v>38</v>
      </c>
      <c r="N31" s="14"/>
      <c r="O31" s="14"/>
      <c r="P31" s="14"/>
      <c r="Q31" s="14"/>
    </row>
    <row r="32" spans="1:17" ht="28.5" customHeight="1" outlineLevel="1">
      <c r="A32" s="27" t="s">
        <v>15</v>
      </c>
      <c r="C32" s="36"/>
      <c r="D32" s="258" t="s">
        <v>39</v>
      </c>
      <c r="E32" s="256">
        <v>0</v>
      </c>
      <c r="F32" s="257"/>
      <c r="G32" s="256"/>
      <c r="H32" s="33"/>
      <c r="I32" s="34"/>
      <c r="J32" s="35">
        <f t="shared" si="0"/>
        <v>0</v>
      </c>
      <c r="L32" s="28" t="s">
        <v>40</v>
      </c>
      <c r="N32" s="14"/>
      <c r="O32" s="14"/>
      <c r="P32" s="14"/>
      <c r="Q32" s="14"/>
    </row>
    <row r="33" spans="1:17" ht="28.5" customHeight="1" outlineLevel="1">
      <c r="A33" s="27" t="s">
        <v>15</v>
      </c>
      <c r="C33" s="36"/>
      <c r="D33" s="258" t="s">
        <v>41</v>
      </c>
      <c r="E33" s="256">
        <v>90000</v>
      </c>
      <c r="F33" s="257"/>
      <c r="G33" s="256"/>
      <c r="H33" s="33"/>
      <c r="I33" s="37"/>
      <c r="J33" s="35">
        <f t="shared" si="0"/>
        <v>90000</v>
      </c>
      <c r="N33" s="14"/>
      <c r="O33" s="14"/>
      <c r="P33" s="14"/>
      <c r="Q33" s="14"/>
    </row>
    <row r="34" spans="1:17" ht="28.5" customHeight="1" outlineLevel="1">
      <c r="A34" s="27" t="s">
        <v>15</v>
      </c>
      <c r="C34" s="36"/>
      <c r="D34" s="255" t="s">
        <v>42</v>
      </c>
      <c r="E34" s="256">
        <v>60000</v>
      </c>
      <c r="F34" s="257"/>
      <c r="G34" s="256"/>
      <c r="H34" s="33"/>
      <c r="I34" s="37"/>
      <c r="J34" s="35">
        <f t="shared" si="0"/>
        <v>60000</v>
      </c>
      <c r="N34" s="14"/>
      <c r="O34" s="14"/>
      <c r="P34" s="14"/>
      <c r="Q34" s="14"/>
    </row>
    <row r="35" spans="1:17" ht="28.5" customHeight="1" outlineLevel="1">
      <c r="A35" s="38" t="s">
        <v>43</v>
      </c>
      <c r="C35" s="28"/>
      <c r="D35" s="255" t="s">
        <v>44</v>
      </c>
      <c r="E35" s="256">
        <v>160000</v>
      </c>
      <c r="F35" s="257">
        <v>157000</v>
      </c>
      <c r="G35" s="256"/>
      <c r="H35" s="33"/>
      <c r="I35" s="37"/>
      <c r="J35" s="35">
        <f t="shared" si="0"/>
        <v>317000</v>
      </c>
      <c r="N35" s="14"/>
      <c r="O35" s="14"/>
      <c r="P35" s="14"/>
      <c r="Q35" s="14"/>
    </row>
    <row r="36" spans="1:17" ht="28.5" customHeight="1" outlineLevel="1">
      <c r="A36" s="27" t="s">
        <v>15</v>
      </c>
      <c r="C36" s="28"/>
      <c r="D36" s="258" t="s">
        <v>45</v>
      </c>
      <c r="E36" s="256">
        <v>692500</v>
      </c>
      <c r="F36" s="257"/>
      <c r="G36" s="256"/>
      <c r="H36" s="33"/>
      <c r="I36" s="37"/>
      <c r="J36" s="35">
        <f t="shared" si="0"/>
        <v>692500</v>
      </c>
      <c r="N36" s="14"/>
      <c r="O36" s="14"/>
      <c r="P36" s="14"/>
      <c r="Q36" s="14"/>
    </row>
    <row r="37" spans="1:17" ht="28.5" customHeight="1" outlineLevel="1">
      <c r="A37" s="27" t="s">
        <v>15</v>
      </c>
      <c r="C37" s="28"/>
      <c r="D37" s="258" t="s">
        <v>46</v>
      </c>
      <c r="E37" s="256">
        <v>50000</v>
      </c>
      <c r="F37" s="256">
        <v>50000</v>
      </c>
      <c r="G37" s="256">
        <v>50000</v>
      </c>
      <c r="H37" s="31">
        <v>50000</v>
      </c>
      <c r="I37" s="37"/>
      <c r="J37" s="35">
        <f t="shared" si="0"/>
        <v>200000</v>
      </c>
      <c r="N37" s="14"/>
      <c r="O37" s="14"/>
      <c r="P37" s="14"/>
      <c r="Q37" s="14"/>
    </row>
    <row r="38" spans="1:17" ht="28.5" customHeight="1" outlineLevel="1">
      <c r="A38" s="27" t="s">
        <v>15</v>
      </c>
      <c r="C38" s="28"/>
      <c r="D38" s="258" t="s">
        <v>47</v>
      </c>
      <c r="E38" s="256">
        <v>15000</v>
      </c>
      <c r="F38" s="256">
        <v>15000</v>
      </c>
      <c r="G38" s="256">
        <v>15000</v>
      </c>
      <c r="H38" s="31">
        <v>15000</v>
      </c>
      <c r="I38" s="37"/>
      <c r="J38" s="35">
        <f t="shared" si="0"/>
        <v>60000</v>
      </c>
      <c r="N38" s="14"/>
      <c r="O38" s="14"/>
      <c r="P38" s="14"/>
      <c r="Q38" s="14"/>
    </row>
    <row r="39" spans="1:17" ht="28.5" customHeight="1" outlineLevel="1">
      <c r="A39" s="27" t="s">
        <v>15</v>
      </c>
      <c r="D39" s="278" t="s">
        <v>365</v>
      </c>
      <c r="E39" s="279">
        <v>30000</v>
      </c>
      <c r="F39" s="40"/>
      <c r="G39" s="39"/>
      <c r="H39" s="41"/>
      <c r="I39" s="42"/>
      <c r="J39" s="41"/>
      <c r="N39" s="14"/>
      <c r="O39" s="14"/>
      <c r="P39" s="14"/>
      <c r="Q39" s="14"/>
    </row>
    <row r="40" spans="1:17" ht="28.5" customHeight="1">
      <c r="A40" s="27"/>
      <c r="D40" s="43" t="s">
        <v>48</v>
      </c>
      <c r="E40" s="44">
        <f>SUM(E11:E39)</f>
        <v>3117500</v>
      </c>
      <c r="F40" s="44">
        <f>SUM(F11:F39)</f>
        <v>1222000</v>
      </c>
      <c r="G40" s="44">
        <f>SUM(G11:G39)</f>
        <v>65000</v>
      </c>
      <c r="H40" s="44">
        <f>SUM(H11:H39)</f>
        <v>65000</v>
      </c>
      <c r="I40" s="45"/>
      <c r="J40" s="44">
        <f>SUM(J10:J39)</f>
        <v>4439500</v>
      </c>
      <c r="N40" s="14"/>
      <c r="O40" s="14"/>
      <c r="P40" s="14"/>
      <c r="Q40" s="14"/>
    </row>
    <row r="41" spans="1:17" ht="28.5" customHeight="1">
      <c r="A41" s="27"/>
      <c r="D41" s="23"/>
      <c r="E41" s="11"/>
      <c r="F41" s="24"/>
      <c r="G41" s="11"/>
      <c r="H41" s="16"/>
      <c r="J41" s="25"/>
      <c r="N41" s="14"/>
      <c r="O41" s="14"/>
      <c r="P41" s="14"/>
      <c r="Q41" s="14"/>
    </row>
    <row r="42" spans="1:17" ht="28.5" customHeight="1" outlineLevel="2">
      <c r="A42" s="27" t="s">
        <v>49</v>
      </c>
      <c r="B42" s="46" t="s">
        <v>50</v>
      </c>
      <c r="C42" s="47"/>
      <c r="D42" s="152" t="s">
        <v>51</v>
      </c>
      <c r="E42" s="48"/>
      <c r="F42" s="49"/>
      <c r="G42" s="48">
        <v>300000</v>
      </c>
      <c r="H42" s="163"/>
      <c r="I42" s="50"/>
      <c r="J42" s="35">
        <f t="shared" ref="J42:J45" si="1">SUM(E42:H42)</f>
        <v>300000</v>
      </c>
      <c r="N42" s="14"/>
      <c r="O42" s="14"/>
      <c r="P42" s="14"/>
      <c r="Q42" s="14"/>
    </row>
    <row r="43" spans="1:17" ht="28.5" customHeight="1" outlineLevel="2">
      <c r="A43" s="27" t="s">
        <v>15</v>
      </c>
      <c r="B43" s="46" t="s">
        <v>52</v>
      </c>
      <c r="C43" s="47"/>
      <c r="D43" s="152" t="s">
        <v>53</v>
      </c>
      <c r="E43" s="48">
        <v>36000</v>
      </c>
      <c r="F43" s="49"/>
      <c r="G43" s="48"/>
      <c r="H43" s="163"/>
      <c r="I43" s="50"/>
      <c r="J43" s="35">
        <f t="shared" si="1"/>
        <v>36000</v>
      </c>
      <c r="L43" s="51" t="s">
        <v>54</v>
      </c>
      <c r="M43" s="51"/>
      <c r="N43" s="14"/>
      <c r="O43" s="14"/>
      <c r="P43" s="14"/>
      <c r="Q43" s="14"/>
    </row>
    <row r="44" spans="1:17" ht="28.5" customHeight="1" outlineLevel="2">
      <c r="A44" s="27" t="s">
        <v>55</v>
      </c>
      <c r="B44" s="46" t="s">
        <v>56</v>
      </c>
      <c r="C44" s="52"/>
      <c r="D44" s="152" t="s">
        <v>57</v>
      </c>
      <c r="E44" s="48">
        <v>88716.31</v>
      </c>
      <c r="F44" s="49"/>
      <c r="G44" s="48"/>
      <c r="H44" s="163"/>
      <c r="I44" s="50" t="s">
        <v>55</v>
      </c>
      <c r="J44" s="35">
        <f t="shared" si="1"/>
        <v>88716.31</v>
      </c>
      <c r="L44" s="27"/>
      <c r="M44" s="27"/>
      <c r="N44" s="14">
        <f>E44</f>
        <v>88716.31</v>
      </c>
      <c r="O44" s="14"/>
      <c r="P44" s="14"/>
      <c r="Q44" s="14"/>
    </row>
    <row r="45" spans="1:17" ht="28.5" customHeight="1" outlineLevel="2">
      <c r="A45" s="27" t="s">
        <v>15</v>
      </c>
      <c r="B45" s="46" t="s">
        <v>58</v>
      </c>
      <c r="C45" s="53"/>
      <c r="D45" s="152" t="s">
        <v>59</v>
      </c>
      <c r="E45" s="48">
        <v>1000</v>
      </c>
      <c r="F45" s="49"/>
      <c r="G45" s="48"/>
      <c r="H45" s="163"/>
      <c r="I45" s="50"/>
      <c r="J45" s="35">
        <f t="shared" si="1"/>
        <v>1000</v>
      </c>
      <c r="L45" s="27"/>
      <c r="M45" s="27"/>
      <c r="N45" s="14"/>
      <c r="O45" s="14"/>
      <c r="P45" s="14"/>
      <c r="Q45" s="14"/>
    </row>
    <row r="46" spans="1:17" ht="28.5" customHeight="1" outlineLevel="1">
      <c r="A46" s="27"/>
      <c r="B46" s="46"/>
      <c r="C46" s="46"/>
      <c r="D46" s="152"/>
      <c r="E46" s="48"/>
      <c r="F46" s="49"/>
      <c r="G46" s="48"/>
      <c r="H46" s="163"/>
      <c r="I46" s="50"/>
      <c r="J46" s="140"/>
      <c r="L46" s="27"/>
      <c r="M46" s="27"/>
      <c r="N46" s="14"/>
      <c r="O46" s="14"/>
      <c r="P46" s="14"/>
      <c r="Q46" s="14"/>
    </row>
    <row r="47" spans="1:17" ht="28.5" customHeight="1" outlineLevel="1">
      <c r="A47" s="27"/>
      <c r="B47" s="54"/>
      <c r="C47" s="54"/>
      <c r="D47" s="259" t="s">
        <v>60</v>
      </c>
      <c r="E47" s="55">
        <f>SUM(E42:E46)</f>
        <v>125716.31</v>
      </c>
      <c r="F47" s="55">
        <f>SUM(F42:F46)</f>
        <v>0</v>
      </c>
      <c r="G47" s="55">
        <f>SUM(G42:G46)</f>
        <v>300000</v>
      </c>
      <c r="H47" s="55">
        <f>SUM(H42:H46)</f>
        <v>0</v>
      </c>
      <c r="I47" s="50"/>
      <c r="J47" s="260">
        <f>SUM(E47:H47)</f>
        <v>425716.31</v>
      </c>
      <c r="L47" s="27"/>
      <c r="M47" s="27"/>
      <c r="N47" s="14"/>
      <c r="O47" s="14"/>
      <c r="P47" s="14"/>
      <c r="Q47" s="14"/>
    </row>
    <row r="48" spans="1:17" ht="28.5" customHeight="1" outlineLevel="1">
      <c r="A48" s="27"/>
      <c r="B48" s="27"/>
      <c r="C48" s="27"/>
      <c r="D48" s="261"/>
      <c r="E48" s="48"/>
      <c r="F48" s="49"/>
      <c r="G48" s="48"/>
      <c r="H48" s="56"/>
      <c r="I48" s="155"/>
      <c r="J48" s="262"/>
      <c r="L48" s="27"/>
      <c r="M48" s="27"/>
      <c r="N48" s="14"/>
      <c r="O48" s="14"/>
      <c r="P48" s="14"/>
      <c r="Q48" s="14"/>
    </row>
    <row r="49" spans="1:17" ht="28.5" customHeight="1" outlineLevel="2">
      <c r="A49" s="27" t="s">
        <v>15</v>
      </c>
      <c r="B49" s="46" t="s">
        <v>61</v>
      </c>
      <c r="C49" s="53"/>
      <c r="D49" s="152" t="s">
        <v>62</v>
      </c>
      <c r="E49" s="48">
        <v>476000</v>
      </c>
      <c r="F49" s="49">
        <v>523000</v>
      </c>
      <c r="G49" s="48">
        <v>575000</v>
      </c>
      <c r="H49" s="49">
        <v>633000</v>
      </c>
      <c r="I49" s="155"/>
      <c r="J49" s="35">
        <f t="shared" ref="J49:J78" si="2">SUM(E49:H49)</f>
        <v>2207000</v>
      </c>
      <c r="L49" s="51" t="s">
        <v>63</v>
      </c>
      <c r="M49" s="51"/>
      <c r="N49" s="14"/>
      <c r="O49" s="14"/>
      <c r="P49" s="14"/>
      <c r="Q49" s="14"/>
    </row>
    <row r="50" spans="1:17" ht="28.5" customHeight="1" outlineLevel="2">
      <c r="A50" s="27" t="s">
        <v>15</v>
      </c>
      <c r="B50" s="46" t="s">
        <v>64</v>
      </c>
      <c r="C50" s="53"/>
      <c r="D50" s="152" t="s">
        <v>65</v>
      </c>
      <c r="E50" s="48">
        <v>150000</v>
      </c>
      <c r="F50" s="49">
        <v>150000</v>
      </c>
      <c r="G50" s="48">
        <v>150000</v>
      </c>
      <c r="H50" s="49">
        <v>150000</v>
      </c>
      <c r="I50" s="50"/>
      <c r="J50" s="35">
        <f t="shared" si="2"/>
        <v>600000</v>
      </c>
      <c r="N50" s="14"/>
      <c r="O50" s="14"/>
      <c r="P50" s="14"/>
      <c r="Q50" s="14"/>
    </row>
    <row r="51" spans="1:17" ht="28.5" customHeight="1" outlineLevel="2">
      <c r="A51" s="27" t="s">
        <v>15</v>
      </c>
      <c r="B51" s="46" t="s">
        <v>66</v>
      </c>
      <c r="C51" s="53"/>
      <c r="D51" s="152" t="s">
        <v>67</v>
      </c>
      <c r="E51" s="48">
        <v>60000</v>
      </c>
      <c r="F51" s="49">
        <v>60000</v>
      </c>
      <c r="G51" s="48">
        <v>60000</v>
      </c>
      <c r="H51" s="49">
        <v>60000</v>
      </c>
      <c r="I51" s="50"/>
      <c r="J51" s="35">
        <f t="shared" si="2"/>
        <v>240000</v>
      </c>
      <c r="N51" s="14"/>
      <c r="O51" s="14"/>
      <c r="P51" s="14"/>
      <c r="Q51" s="14"/>
    </row>
    <row r="52" spans="1:17" s="61" customFormat="1" ht="28.5" customHeight="1" outlineLevel="2">
      <c r="A52" s="57" t="s">
        <v>15</v>
      </c>
      <c r="B52" s="57" t="s">
        <v>68</v>
      </c>
      <c r="C52" s="58"/>
      <c r="D52" s="136" t="s">
        <v>69</v>
      </c>
      <c r="E52" s="59">
        <v>78000</v>
      </c>
      <c r="F52" s="59">
        <v>78000</v>
      </c>
      <c r="G52" s="30">
        <v>78000</v>
      </c>
      <c r="H52" s="263">
        <v>78000</v>
      </c>
      <c r="I52" s="60"/>
      <c r="J52" s="35">
        <f t="shared" si="2"/>
        <v>312000</v>
      </c>
      <c r="N52" s="62"/>
      <c r="O52" s="62"/>
      <c r="P52" s="62"/>
      <c r="Q52" s="62"/>
    </row>
    <row r="53" spans="1:17" s="61" customFormat="1" ht="25.5" hidden="1" customHeight="1" outlineLevel="2">
      <c r="A53" s="57" t="s">
        <v>15</v>
      </c>
      <c r="B53" s="57" t="s">
        <v>70</v>
      </c>
      <c r="C53" s="58"/>
      <c r="D53" s="136" t="s">
        <v>71</v>
      </c>
      <c r="E53" s="59"/>
      <c r="F53" s="59"/>
      <c r="G53" s="30"/>
      <c r="H53" s="263"/>
      <c r="I53" s="60"/>
      <c r="J53" s="35">
        <f t="shared" si="2"/>
        <v>0</v>
      </c>
      <c r="N53" s="62"/>
      <c r="O53" s="62"/>
      <c r="P53" s="62"/>
      <c r="Q53" s="62"/>
    </row>
    <row r="54" spans="1:17" ht="28.5" hidden="1" customHeight="1" outlineLevel="2">
      <c r="A54" s="27" t="s">
        <v>15</v>
      </c>
      <c r="B54" s="54" t="s">
        <v>72</v>
      </c>
      <c r="C54" s="63"/>
      <c r="D54" s="152" t="s">
        <v>73</v>
      </c>
      <c r="E54" s="48"/>
      <c r="F54" s="49"/>
      <c r="G54" s="48"/>
      <c r="H54" s="163"/>
      <c r="I54" s="50"/>
      <c r="J54" s="35">
        <f t="shared" si="2"/>
        <v>0</v>
      </c>
      <c r="N54" s="14"/>
      <c r="O54" s="14"/>
      <c r="P54" s="14"/>
      <c r="Q54" s="14"/>
    </row>
    <row r="55" spans="1:17" s="61" customFormat="1" ht="28.5" hidden="1" customHeight="1" outlineLevel="2">
      <c r="A55" s="57" t="s">
        <v>15</v>
      </c>
      <c r="B55" s="57" t="s">
        <v>74</v>
      </c>
      <c r="C55" s="58"/>
      <c r="D55" s="136" t="s">
        <v>75</v>
      </c>
      <c r="E55" s="30"/>
      <c r="F55" s="59"/>
      <c r="G55" s="30"/>
      <c r="H55" s="263"/>
      <c r="I55" s="60"/>
      <c r="J55" s="35">
        <f t="shared" si="2"/>
        <v>0</v>
      </c>
      <c r="N55" s="62"/>
      <c r="O55" s="62"/>
      <c r="P55" s="62"/>
      <c r="Q55" s="62"/>
    </row>
    <row r="56" spans="1:17" s="61" customFormat="1" ht="28.5" hidden="1" customHeight="1" outlineLevel="2">
      <c r="A56" s="57" t="s">
        <v>15</v>
      </c>
      <c r="B56" s="57" t="s">
        <v>76</v>
      </c>
      <c r="C56" s="58"/>
      <c r="D56" s="136" t="s">
        <v>77</v>
      </c>
      <c r="E56" s="30"/>
      <c r="F56" s="59"/>
      <c r="G56" s="30"/>
      <c r="H56" s="263"/>
      <c r="I56" s="60"/>
      <c r="J56" s="35">
        <f t="shared" si="2"/>
        <v>0</v>
      </c>
      <c r="N56" s="62"/>
      <c r="O56" s="62"/>
      <c r="P56" s="62"/>
      <c r="Q56" s="62"/>
    </row>
    <row r="57" spans="1:17" ht="28.5" hidden="1" customHeight="1" outlineLevel="2">
      <c r="A57" s="27" t="s">
        <v>15</v>
      </c>
      <c r="B57" s="27" t="s">
        <v>78</v>
      </c>
      <c r="C57" s="64"/>
      <c r="D57" s="136" t="s">
        <v>79</v>
      </c>
      <c r="E57" s="137"/>
      <c r="F57" s="137"/>
      <c r="G57" s="142"/>
      <c r="H57" s="163"/>
      <c r="I57" s="155"/>
      <c r="J57" s="35">
        <f t="shared" si="2"/>
        <v>0</v>
      </c>
      <c r="N57" s="14"/>
      <c r="O57" s="14"/>
      <c r="P57" s="14"/>
      <c r="Q57" s="14"/>
    </row>
    <row r="58" spans="1:17" ht="28.5" hidden="1" customHeight="1" outlineLevel="2">
      <c r="A58" s="27" t="s">
        <v>15</v>
      </c>
      <c r="B58" s="27" t="s">
        <v>80</v>
      </c>
      <c r="C58" s="64"/>
      <c r="D58" s="136" t="s">
        <v>81</v>
      </c>
      <c r="E58" s="137"/>
      <c r="F58" s="137"/>
      <c r="G58" s="142"/>
      <c r="H58" s="163"/>
      <c r="I58" s="155"/>
      <c r="J58" s="35">
        <f t="shared" si="2"/>
        <v>0</v>
      </c>
      <c r="N58" s="14"/>
      <c r="O58" s="14"/>
      <c r="P58" s="14"/>
      <c r="Q58" s="14"/>
    </row>
    <row r="59" spans="1:17" ht="28.5" hidden="1" customHeight="1" outlineLevel="2">
      <c r="A59" s="27" t="s">
        <v>15</v>
      </c>
      <c r="B59" s="27" t="s">
        <v>82</v>
      </c>
      <c r="C59" s="64"/>
      <c r="D59" s="136" t="s">
        <v>83</v>
      </c>
      <c r="E59" s="137"/>
      <c r="F59" s="137"/>
      <c r="G59" s="142"/>
      <c r="H59" s="163"/>
      <c r="I59" s="155"/>
      <c r="J59" s="35">
        <f t="shared" si="2"/>
        <v>0</v>
      </c>
      <c r="N59" s="14"/>
      <c r="O59" s="14"/>
      <c r="P59" s="14"/>
      <c r="Q59" s="14"/>
    </row>
    <row r="60" spans="1:17" ht="28.5" hidden="1" customHeight="1" outlineLevel="2">
      <c r="A60" s="27" t="s">
        <v>15</v>
      </c>
      <c r="B60" s="27" t="s">
        <v>84</v>
      </c>
      <c r="C60" s="64"/>
      <c r="D60" s="136" t="s">
        <v>85</v>
      </c>
      <c r="E60" s="137"/>
      <c r="F60" s="137"/>
      <c r="G60" s="142"/>
      <c r="H60" s="163"/>
      <c r="I60" s="155"/>
      <c r="J60" s="35">
        <f t="shared" si="2"/>
        <v>0</v>
      </c>
      <c r="N60" s="14"/>
      <c r="O60" s="14"/>
      <c r="P60" s="14"/>
      <c r="Q60" s="14"/>
    </row>
    <row r="61" spans="1:17" ht="28.5" hidden="1" customHeight="1" outlineLevel="2">
      <c r="A61" s="27" t="s">
        <v>15</v>
      </c>
      <c r="B61" s="27" t="s">
        <v>86</v>
      </c>
      <c r="C61" s="64"/>
      <c r="D61" s="136" t="s">
        <v>87</v>
      </c>
      <c r="E61" s="137"/>
      <c r="F61" s="137"/>
      <c r="G61" s="142"/>
      <c r="H61" s="163"/>
      <c r="I61" s="155"/>
      <c r="J61" s="35">
        <f t="shared" si="2"/>
        <v>0</v>
      </c>
      <c r="N61" s="14"/>
      <c r="O61" s="14"/>
      <c r="P61" s="14"/>
      <c r="Q61" s="14"/>
    </row>
    <row r="62" spans="1:17" ht="28.5" hidden="1" customHeight="1" outlineLevel="2">
      <c r="A62" s="27" t="s">
        <v>15</v>
      </c>
      <c r="B62" s="27" t="s">
        <v>88</v>
      </c>
      <c r="C62" s="64"/>
      <c r="D62" s="136" t="s">
        <v>89</v>
      </c>
      <c r="E62" s="137"/>
      <c r="F62" s="137"/>
      <c r="G62" s="142"/>
      <c r="H62" s="163"/>
      <c r="I62" s="155"/>
      <c r="J62" s="35">
        <f t="shared" si="2"/>
        <v>0</v>
      </c>
      <c r="N62" s="14"/>
      <c r="O62" s="14"/>
      <c r="P62" s="14"/>
      <c r="Q62" s="14"/>
    </row>
    <row r="63" spans="1:17" ht="28.5" hidden="1" customHeight="1" outlineLevel="2">
      <c r="A63" s="27" t="s">
        <v>15</v>
      </c>
      <c r="B63" s="27" t="s">
        <v>90</v>
      </c>
      <c r="C63" s="64"/>
      <c r="D63" s="136" t="s">
        <v>91</v>
      </c>
      <c r="E63" s="59"/>
      <c r="F63" s="59"/>
      <c r="G63" s="30"/>
      <c r="H63" s="163"/>
      <c r="I63" s="155"/>
      <c r="J63" s="35">
        <f t="shared" si="2"/>
        <v>0</v>
      </c>
      <c r="N63" s="14"/>
      <c r="O63" s="14"/>
      <c r="P63" s="14"/>
      <c r="Q63" s="14"/>
    </row>
    <row r="64" spans="1:17" ht="28.5" hidden="1" customHeight="1" outlineLevel="2">
      <c r="A64" s="27" t="s">
        <v>15</v>
      </c>
      <c r="B64" s="27" t="s">
        <v>92</v>
      </c>
      <c r="C64" s="64"/>
      <c r="D64" s="152" t="s">
        <v>18</v>
      </c>
      <c r="E64" s="48"/>
      <c r="F64" s="49"/>
      <c r="G64" s="48"/>
      <c r="H64" s="163"/>
      <c r="I64" s="155"/>
      <c r="J64" s="35">
        <f t="shared" si="2"/>
        <v>0</v>
      </c>
      <c r="N64" s="14"/>
      <c r="O64" s="14"/>
      <c r="P64" s="14"/>
      <c r="Q64" s="14"/>
    </row>
    <row r="65" spans="1:17" s="61" customFormat="1" ht="28.5" hidden="1" customHeight="1" outlineLevel="2">
      <c r="A65" s="57" t="s">
        <v>15</v>
      </c>
      <c r="B65" s="57" t="s">
        <v>93</v>
      </c>
      <c r="C65" s="58"/>
      <c r="D65" s="136" t="s">
        <v>94</v>
      </c>
      <c r="E65" s="30"/>
      <c r="F65" s="59"/>
      <c r="G65" s="30"/>
      <c r="H65" s="263"/>
      <c r="I65" s="60"/>
      <c r="J65" s="35">
        <f t="shared" si="2"/>
        <v>0</v>
      </c>
      <c r="N65" s="62"/>
      <c r="O65" s="62"/>
      <c r="P65" s="62"/>
      <c r="Q65" s="62"/>
    </row>
    <row r="66" spans="1:17" ht="28.5" hidden="1" customHeight="1" outlineLevel="2">
      <c r="A66" s="27" t="s">
        <v>15</v>
      </c>
      <c r="B66" s="54" t="s">
        <v>95</v>
      </c>
      <c r="C66" s="63"/>
      <c r="D66" s="152" t="s">
        <v>96</v>
      </c>
      <c r="E66" s="48"/>
      <c r="F66" s="49"/>
      <c r="G66" s="48"/>
      <c r="H66" s="163"/>
      <c r="I66" s="50"/>
      <c r="J66" s="35">
        <f t="shared" si="2"/>
        <v>0</v>
      </c>
      <c r="N66" s="14"/>
      <c r="O66" s="14"/>
      <c r="P66" s="14"/>
      <c r="Q66" s="14"/>
    </row>
    <row r="67" spans="1:17" ht="28.5" hidden="1" customHeight="1" outlineLevel="2">
      <c r="A67" s="27" t="s">
        <v>15</v>
      </c>
      <c r="B67" s="27" t="s">
        <v>97</v>
      </c>
      <c r="C67" s="64"/>
      <c r="D67" s="261" t="s">
        <v>98</v>
      </c>
      <c r="E67" s="48"/>
      <c r="F67" s="49"/>
      <c r="G67" s="48"/>
      <c r="H67" s="163"/>
      <c r="I67" s="155"/>
      <c r="J67" s="35">
        <f t="shared" si="2"/>
        <v>0</v>
      </c>
      <c r="N67" s="14"/>
      <c r="O67" s="14"/>
      <c r="P67" s="14"/>
      <c r="Q67" s="14"/>
    </row>
    <row r="68" spans="1:17" ht="28.5" hidden="1" customHeight="1" outlineLevel="2">
      <c r="A68" s="27" t="s">
        <v>15</v>
      </c>
      <c r="B68" s="54" t="s">
        <v>99</v>
      </c>
      <c r="C68" s="63"/>
      <c r="D68" s="152" t="s">
        <v>100</v>
      </c>
      <c r="E68" s="48"/>
      <c r="F68" s="49"/>
      <c r="G68" s="48"/>
      <c r="H68" s="163"/>
      <c r="I68" s="50"/>
      <c r="J68" s="35">
        <f t="shared" si="2"/>
        <v>0</v>
      </c>
      <c r="N68" s="14"/>
      <c r="O68" s="14"/>
      <c r="P68" s="14"/>
      <c r="Q68" s="14"/>
    </row>
    <row r="69" spans="1:17" ht="28.5" hidden="1" customHeight="1" outlineLevel="2">
      <c r="A69" s="27" t="s">
        <v>15</v>
      </c>
      <c r="B69" s="54" t="s">
        <v>101</v>
      </c>
      <c r="C69" s="63"/>
      <c r="D69" s="152" t="s">
        <v>102</v>
      </c>
      <c r="E69" s="48"/>
      <c r="F69" s="49"/>
      <c r="G69" s="48"/>
      <c r="H69" s="163"/>
      <c r="I69" s="50"/>
      <c r="J69" s="35">
        <f t="shared" si="2"/>
        <v>0</v>
      </c>
      <c r="N69" s="14"/>
      <c r="O69" s="14"/>
      <c r="P69" s="14"/>
      <c r="Q69" s="14"/>
    </row>
    <row r="70" spans="1:17" ht="28.5" hidden="1" customHeight="1" outlineLevel="2">
      <c r="A70" s="27" t="s">
        <v>15</v>
      </c>
      <c r="B70" s="54" t="s">
        <v>103</v>
      </c>
      <c r="C70" s="63"/>
      <c r="D70" s="152" t="s">
        <v>104</v>
      </c>
      <c r="E70" s="48"/>
      <c r="F70" s="49"/>
      <c r="G70" s="48"/>
      <c r="H70" s="163"/>
      <c r="I70" s="50"/>
      <c r="J70" s="35">
        <f t="shared" si="2"/>
        <v>0</v>
      </c>
      <c r="N70" s="14"/>
      <c r="O70" s="14"/>
      <c r="P70" s="14"/>
      <c r="Q70" s="14"/>
    </row>
    <row r="71" spans="1:17" ht="28.5" hidden="1" customHeight="1" outlineLevel="2">
      <c r="A71" s="27" t="s">
        <v>15</v>
      </c>
      <c r="B71" s="54" t="s">
        <v>105</v>
      </c>
      <c r="C71" s="63"/>
      <c r="D71" s="152" t="s">
        <v>106</v>
      </c>
      <c r="E71" s="48"/>
      <c r="F71" s="49"/>
      <c r="G71" s="48"/>
      <c r="H71" s="163"/>
      <c r="I71" s="50"/>
      <c r="J71" s="35">
        <f t="shared" si="2"/>
        <v>0</v>
      </c>
      <c r="N71" s="14"/>
      <c r="O71" s="14"/>
      <c r="P71" s="14"/>
      <c r="Q71" s="14"/>
    </row>
    <row r="72" spans="1:17" ht="28.5" hidden="1" customHeight="1" outlineLevel="2">
      <c r="A72" s="27" t="s">
        <v>15</v>
      </c>
      <c r="B72" s="54" t="s">
        <v>107</v>
      </c>
      <c r="C72" s="63"/>
      <c r="D72" s="152" t="s">
        <v>108</v>
      </c>
      <c r="E72" s="48"/>
      <c r="F72" s="49"/>
      <c r="G72" s="48"/>
      <c r="H72" s="163"/>
      <c r="I72" s="50"/>
      <c r="J72" s="35">
        <f t="shared" si="2"/>
        <v>0</v>
      </c>
      <c r="N72" s="14"/>
      <c r="O72" s="14"/>
      <c r="P72" s="14"/>
      <c r="Q72" s="14"/>
    </row>
    <row r="73" spans="1:17" ht="28.5" hidden="1" customHeight="1" outlineLevel="2">
      <c r="A73" s="27" t="s">
        <v>15</v>
      </c>
      <c r="B73" s="54" t="s">
        <v>109</v>
      </c>
      <c r="C73" s="63"/>
      <c r="D73" s="152" t="s">
        <v>110</v>
      </c>
      <c r="E73" s="48"/>
      <c r="F73" s="49"/>
      <c r="G73" s="48"/>
      <c r="H73" s="163"/>
      <c r="I73" s="50"/>
      <c r="J73" s="35">
        <f t="shared" si="2"/>
        <v>0</v>
      </c>
      <c r="N73" s="14"/>
      <c r="O73" s="14"/>
      <c r="P73" s="14"/>
      <c r="Q73" s="14"/>
    </row>
    <row r="74" spans="1:17" ht="28.5" hidden="1" customHeight="1" outlineLevel="2">
      <c r="A74" s="27" t="s">
        <v>15</v>
      </c>
      <c r="B74" s="54" t="s">
        <v>111</v>
      </c>
      <c r="C74" s="63"/>
      <c r="D74" s="152" t="s">
        <v>112</v>
      </c>
      <c r="E74" s="48"/>
      <c r="F74" s="49"/>
      <c r="G74" s="48"/>
      <c r="H74" s="163"/>
      <c r="I74" s="50"/>
      <c r="J74" s="35">
        <f t="shared" si="2"/>
        <v>0</v>
      </c>
      <c r="N74" s="14"/>
      <c r="O74" s="14"/>
      <c r="P74" s="14"/>
      <c r="Q74" s="14"/>
    </row>
    <row r="75" spans="1:17" ht="28.5" hidden="1" customHeight="1" outlineLevel="2">
      <c r="A75" s="27" t="s">
        <v>15</v>
      </c>
      <c r="B75" s="54" t="s">
        <v>113</v>
      </c>
      <c r="C75" s="63"/>
      <c r="D75" s="152" t="s">
        <v>114</v>
      </c>
      <c r="E75" s="48"/>
      <c r="F75" s="49"/>
      <c r="G75" s="48"/>
      <c r="H75" s="163"/>
      <c r="I75" s="50"/>
      <c r="J75" s="35">
        <f t="shared" si="2"/>
        <v>0</v>
      </c>
      <c r="N75" s="14"/>
      <c r="O75" s="14"/>
      <c r="P75" s="14"/>
      <c r="Q75" s="14"/>
    </row>
    <row r="76" spans="1:17" ht="28.5" hidden="1" customHeight="1" outlineLevel="2">
      <c r="A76" s="27" t="s">
        <v>15</v>
      </c>
      <c r="B76" s="54" t="s">
        <v>115</v>
      </c>
      <c r="C76" s="63"/>
      <c r="D76" s="152" t="s">
        <v>116</v>
      </c>
      <c r="E76" s="48"/>
      <c r="F76" s="49"/>
      <c r="G76" s="48"/>
      <c r="H76" s="163"/>
      <c r="I76" s="50"/>
      <c r="J76" s="35">
        <f t="shared" si="2"/>
        <v>0</v>
      </c>
      <c r="N76" s="14"/>
      <c r="O76" s="14"/>
      <c r="P76" s="14"/>
      <c r="Q76" s="14"/>
    </row>
    <row r="77" spans="1:17" ht="28.5" hidden="1" customHeight="1" outlineLevel="2">
      <c r="A77" s="27" t="s">
        <v>15</v>
      </c>
      <c r="B77" s="54" t="s">
        <v>117</v>
      </c>
      <c r="C77" s="63"/>
      <c r="D77" s="152" t="s">
        <v>118</v>
      </c>
      <c r="E77" s="48"/>
      <c r="F77" s="49"/>
      <c r="G77" s="48"/>
      <c r="H77" s="163"/>
      <c r="I77" s="50"/>
      <c r="J77" s="35">
        <f t="shared" si="2"/>
        <v>0</v>
      </c>
      <c r="N77" s="14"/>
      <c r="O77" s="14"/>
      <c r="P77" s="14"/>
      <c r="Q77" s="14"/>
    </row>
    <row r="78" spans="1:17" ht="28.5" customHeight="1" outlineLevel="2">
      <c r="A78" s="27" t="s">
        <v>15</v>
      </c>
      <c r="B78" s="54" t="s">
        <v>119</v>
      </c>
      <c r="C78" s="63"/>
      <c r="D78" s="152" t="s">
        <v>120</v>
      </c>
      <c r="E78" s="48">
        <v>30000</v>
      </c>
      <c r="F78" s="49"/>
      <c r="G78" s="48"/>
      <c r="H78" s="163"/>
      <c r="I78" s="50"/>
      <c r="J78" s="35">
        <f t="shared" si="2"/>
        <v>30000</v>
      </c>
      <c r="N78" s="14"/>
      <c r="O78" s="14"/>
      <c r="P78" s="14"/>
      <c r="Q78" s="14"/>
    </row>
    <row r="79" spans="1:17" ht="28.5" customHeight="1" outlineLevel="2">
      <c r="A79" s="27"/>
      <c r="B79" s="54"/>
      <c r="C79" s="54"/>
      <c r="D79" s="152"/>
      <c r="E79" s="48"/>
      <c r="F79" s="49"/>
      <c r="G79" s="48"/>
      <c r="H79" s="163"/>
      <c r="I79" s="50"/>
      <c r="J79" s="140">
        <f>SUM(E79:H79)</f>
        <v>0</v>
      </c>
      <c r="N79" s="14"/>
      <c r="O79" s="14"/>
      <c r="P79" s="14"/>
      <c r="Q79" s="14"/>
    </row>
    <row r="80" spans="1:17" ht="28.5" customHeight="1" outlineLevel="1">
      <c r="A80" s="27"/>
      <c r="B80" s="54"/>
      <c r="C80" s="54"/>
      <c r="D80" s="259" t="s">
        <v>121</v>
      </c>
      <c r="E80" s="55">
        <f>SUM(E49:E79)</f>
        <v>794000</v>
      </c>
      <c r="F80" s="55">
        <f>SUM(F49:F79)</f>
        <v>811000</v>
      </c>
      <c r="G80" s="55">
        <f>SUM(G49:G79)</f>
        <v>863000</v>
      </c>
      <c r="H80" s="55">
        <f>SUM(H49:H79)</f>
        <v>921000</v>
      </c>
      <c r="I80" s="50"/>
      <c r="J80" s="260">
        <f>SUM(E80:H80)</f>
        <v>3389000</v>
      </c>
      <c r="N80" s="14"/>
      <c r="O80" s="14"/>
      <c r="P80" s="14"/>
      <c r="Q80" s="14"/>
    </row>
    <row r="81" spans="1:17" ht="28.5" customHeight="1" outlineLevel="1">
      <c r="A81" s="27"/>
      <c r="B81" s="54"/>
      <c r="C81" s="54"/>
      <c r="D81" s="152"/>
      <c r="E81" s="48"/>
      <c r="F81" s="49"/>
      <c r="G81" s="48"/>
      <c r="H81" s="163"/>
      <c r="I81" s="50"/>
      <c r="J81" s="140">
        <f>SUM(E81:H81)</f>
        <v>0</v>
      </c>
      <c r="N81" s="14"/>
      <c r="O81" s="14"/>
      <c r="P81" s="14"/>
      <c r="Q81" s="14"/>
    </row>
    <row r="82" spans="1:17" ht="28.5" customHeight="1" outlineLevel="2">
      <c r="A82" s="27" t="s">
        <v>15</v>
      </c>
      <c r="B82" s="46" t="s">
        <v>122</v>
      </c>
      <c r="C82" s="53"/>
      <c r="D82" s="152" t="s">
        <v>123</v>
      </c>
      <c r="E82" s="65">
        <f>77793.79+150000</f>
        <v>227793.78999999998</v>
      </c>
      <c r="F82" s="66">
        <v>150000</v>
      </c>
      <c r="G82" s="65">
        <v>150000</v>
      </c>
      <c r="H82" s="138">
        <v>150000</v>
      </c>
      <c r="I82" s="156"/>
      <c r="J82" s="35">
        <f t="shared" ref="J82:J85" si="3">SUM(E82:H82)</f>
        <v>677793.79</v>
      </c>
      <c r="L82" s="51" t="s">
        <v>124</v>
      </c>
      <c r="M82" s="51"/>
      <c r="N82" s="14"/>
      <c r="O82" s="14"/>
      <c r="P82" s="14"/>
      <c r="Q82" s="14"/>
    </row>
    <row r="83" spans="1:17" ht="28.5" hidden="1" customHeight="1" outlineLevel="2">
      <c r="A83" s="27" t="s">
        <v>15</v>
      </c>
      <c r="B83" s="46" t="s">
        <v>125</v>
      </c>
      <c r="C83" s="53"/>
      <c r="D83" s="152" t="s">
        <v>126</v>
      </c>
      <c r="E83" s="65"/>
      <c r="F83" s="66"/>
      <c r="G83" s="65"/>
      <c r="H83" s="138"/>
      <c r="I83" s="156"/>
      <c r="J83" s="35">
        <f t="shared" si="3"/>
        <v>0</v>
      </c>
      <c r="N83" s="14"/>
      <c r="O83" s="14"/>
      <c r="P83" s="14"/>
      <c r="Q83" s="14"/>
    </row>
    <row r="84" spans="1:17" ht="28.5" hidden="1" customHeight="1" outlineLevel="2">
      <c r="A84" s="27" t="s">
        <v>15</v>
      </c>
      <c r="B84" s="46" t="s">
        <v>127</v>
      </c>
      <c r="C84" s="53"/>
      <c r="D84" s="152" t="s">
        <v>128</v>
      </c>
      <c r="E84" s="65"/>
      <c r="F84" s="66"/>
      <c r="G84" s="65"/>
      <c r="H84" s="138"/>
      <c r="I84" s="156"/>
      <c r="J84" s="35">
        <f t="shared" si="3"/>
        <v>0</v>
      </c>
      <c r="N84" s="14"/>
      <c r="O84" s="14"/>
      <c r="P84" s="14"/>
      <c r="Q84" s="14"/>
    </row>
    <row r="85" spans="1:17" ht="28.5" hidden="1" customHeight="1" outlineLevel="2">
      <c r="A85" s="27" t="s">
        <v>15</v>
      </c>
      <c r="B85" s="46" t="s">
        <v>129</v>
      </c>
      <c r="C85" s="47"/>
      <c r="D85" s="152" t="s">
        <v>130</v>
      </c>
      <c r="E85" s="65"/>
      <c r="F85" s="66"/>
      <c r="G85" s="65"/>
      <c r="H85" s="138"/>
      <c r="I85" s="156"/>
      <c r="J85" s="35">
        <f t="shared" si="3"/>
        <v>0</v>
      </c>
      <c r="N85" s="14"/>
      <c r="O85" s="14"/>
      <c r="P85" s="14"/>
      <c r="Q85" s="14"/>
    </row>
    <row r="86" spans="1:17" ht="28.5" customHeight="1" outlineLevel="1">
      <c r="A86" s="27"/>
      <c r="B86" s="54"/>
      <c r="C86" s="54"/>
      <c r="D86" s="264" t="s">
        <v>131</v>
      </c>
      <c r="E86" s="55">
        <f t="shared" ref="E86:H86" si="4">SUM(E82:E85)</f>
        <v>227793.78999999998</v>
      </c>
      <c r="F86" s="55">
        <f t="shared" si="4"/>
        <v>150000</v>
      </c>
      <c r="G86" s="55">
        <f t="shared" si="4"/>
        <v>150000</v>
      </c>
      <c r="H86" s="55">
        <f t="shared" si="4"/>
        <v>150000</v>
      </c>
      <c r="I86" s="50"/>
      <c r="J86" s="260">
        <f>SUM(E86:H86)</f>
        <v>677793.79</v>
      </c>
      <c r="N86" s="14"/>
      <c r="O86" s="14"/>
      <c r="P86" s="14"/>
      <c r="Q86" s="14"/>
    </row>
    <row r="87" spans="1:17" ht="28.5" customHeight="1">
      <c r="A87" s="68"/>
      <c r="B87" s="69"/>
      <c r="C87" s="69"/>
      <c r="D87" s="264" t="s">
        <v>132</v>
      </c>
      <c r="E87" s="55">
        <f>E47+E80+E86</f>
        <v>1147510.1000000001</v>
      </c>
      <c r="F87" s="55">
        <f t="shared" ref="F87:J87" si="5">F47+F80+F86</f>
        <v>961000</v>
      </c>
      <c r="G87" s="55">
        <f t="shared" si="5"/>
        <v>1313000</v>
      </c>
      <c r="H87" s="55">
        <f t="shared" si="5"/>
        <v>1071000</v>
      </c>
      <c r="I87" s="55">
        <f t="shared" si="5"/>
        <v>0</v>
      </c>
      <c r="J87" s="55">
        <f t="shared" si="5"/>
        <v>4492510.0999999996</v>
      </c>
      <c r="N87" s="14"/>
      <c r="O87" s="14"/>
      <c r="P87" s="14"/>
      <c r="Q87" s="14"/>
    </row>
    <row r="88" spans="1:17" ht="28.5" customHeight="1">
      <c r="A88" s="27"/>
      <c r="B88" s="54"/>
      <c r="C88" s="54"/>
      <c r="D88" s="266"/>
      <c r="E88" s="70"/>
      <c r="F88" s="70"/>
      <c r="G88" s="70"/>
      <c r="H88" s="70"/>
      <c r="I88" s="67"/>
      <c r="J88" s="267"/>
      <c r="N88" s="14"/>
      <c r="O88" s="14"/>
      <c r="P88" s="14"/>
      <c r="Q88" s="14"/>
    </row>
    <row r="89" spans="1:17" ht="28.5" customHeight="1" outlineLevel="2">
      <c r="A89" s="27" t="s">
        <v>15</v>
      </c>
      <c r="B89" s="54" t="s">
        <v>133</v>
      </c>
      <c r="C89" s="63"/>
      <c r="D89" s="268" t="s">
        <v>134</v>
      </c>
      <c r="E89" s="71">
        <v>663040</v>
      </c>
      <c r="F89" s="72">
        <v>663040</v>
      </c>
      <c r="G89" s="71">
        <v>663040</v>
      </c>
      <c r="H89" s="72">
        <v>663040</v>
      </c>
      <c r="I89" s="154"/>
      <c r="J89" s="35">
        <f t="shared" ref="J89:J90" si="6">SUM(E89:H89)</f>
        <v>2652160</v>
      </c>
      <c r="N89" s="14"/>
      <c r="O89" s="14"/>
      <c r="P89" s="14"/>
      <c r="Q89" s="14"/>
    </row>
    <row r="90" spans="1:17" ht="28.5" customHeight="1" outlineLevel="2">
      <c r="A90" s="27"/>
      <c r="B90" s="54"/>
      <c r="C90" s="54"/>
      <c r="D90" s="152"/>
      <c r="E90" s="48"/>
      <c r="F90" s="49"/>
      <c r="G90" s="48"/>
      <c r="H90" s="56"/>
      <c r="I90" s="156"/>
      <c r="J90" s="35">
        <f t="shared" si="6"/>
        <v>0</v>
      </c>
      <c r="N90" s="14"/>
      <c r="O90" s="14"/>
      <c r="P90" s="14"/>
      <c r="Q90" s="14"/>
    </row>
    <row r="91" spans="1:17" ht="28.5" customHeight="1" outlineLevel="1">
      <c r="A91" s="27"/>
      <c r="B91" s="54"/>
      <c r="C91" s="54"/>
      <c r="D91" s="264" t="s">
        <v>135</v>
      </c>
      <c r="E91" s="55">
        <f>SUM(E89:E90)</f>
        <v>663040</v>
      </c>
      <c r="F91" s="55">
        <f>SUM(F89:F90)</f>
        <v>663040</v>
      </c>
      <c r="G91" s="55">
        <f>SUM(G89:G90)</f>
        <v>663040</v>
      </c>
      <c r="H91" s="55">
        <f>SUM(H89:H90)</f>
        <v>663040</v>
      </c>
      <c r="I91" s="156"/>
      <c r="J91" s="260">
        <f>SUM(E91:H91)</f>
        <v>2652160</v>
      </c>
      <c r="N91" s="14"/>
      <c r="O91" s="14"/>
      <c r="P91" s="14"/>
      <c r="Q91" s="14"/>
    </row>
    <row r="92" spans="1:17" ht="28.5" customHeight="1" outlineLevel="1">
      <c r="A92" s="27"/>
      <c r="B92" s="54"/>
      <c r="C92" s="54"/>
      <c r="D92" s="269"/>
      <c r="E92" s="75"/>
      <c r="F92" s="74"/>
      <c r="G92" s="74"/>
      <c r="H92" s="75"/>
      <c r="I92" s="67"/>
      <c r="J92" s="270"/>
      <c r="N92" s="14"/>
      <c r="O92" s="14"/>
      <c r="P92" s="14"/>
      <c r="Q92" s="14"/>
    </row>
    <row r="93" spans="1:17" ht="28.5" customHeight="1" outlineLevel="2">
      <c r="A93" s="27" t="s">
        <v>15</v>
      </c>
      <c r="B93" s="54" t="s">
        <v>136</v>
      </c>
      <c r="C93" s="63"/>
      <c r="D93" s="152" t="s">
        <v>137</v>
      </c>
      <c r="E93" s="48">
        <v>12782</v>
      </c>
      <c r="F93" s="49"/>
      <c r="G93" s="48"/>
      <c r="H93" s="56"/>
      <c r="I93" s="156"/>
      <c r="J93" s="35">
        <f t="shared" ref="J93" si="7">SUM(E93:H93)</f>
        <v>12782</v>
      </c>
      <c r="N93" s="14"/>
      <c r="O93" s="14"/>
      <c r="P93" s="14"/>
      <c r="Q93" s="14"/>
    </row>
    <row r="94" spans="1:17" ht="28.5" customHeight="1" outlineLevel="1">
      <c r="A94" s="27"/>
      <c r="B94" s="76"/>
      <c r="C94" s="76"/>
      <c r="D94" s="271" t="s">
        <v>138</v>
      </c>
      <c r="E94" s="55">
        <f>SUM(E93:E93)</f>
        <v>12782</v>
      </c>
      <c r="F94" s="55">
        <f>SUM(F93:F93)</f>
        <v>0</v>
      </c>
      <c r="G94" s="55">
        <f>SUM(G93:G93)</f>
        <v>0</v>
      </c>
      <c r="H94" s="55">
        <f>SUM(H93:H93)</f>
        <v>0</v>
      </c>
      <c r="I94" s="156"/>
      <c r="J94" s="260">
        <f>SUM(E94:H94)</f>
        <v>12782</v>
      </c>
      <c r="N94" s="14"/>
      <c r="O94" s="14"/>
      <c r="P94" s="14"/>
      <c r="Q94" s="14"/>
    </row>
    <row r="95" spans="1:17" ht="28.5" customHeight="1" outlineLevel="1">
      <c r="A95" s="27"/>
      <c r="B95" s="76"/>
      <c r="C95" s="76"/>
      <c r="D95" s="272"/>
      <c r="E95" s="77"/>
      <c r="F95" s="77"/>
      <c r="G95" s="77"/>
      <c r="H95" s="77"/>
      <c r="I95" s="78"/>
      <c r="J95" s="273"/>
      <c r="N95" s="14"/>
      <c r="O95" s="14"/>
      <c r="P95" s="14"/>
      <c r="Q95" s="14"/>
    </row>
    <row r="96" spans="1:17" ht="28.5" customHeight="1" outlineLevel="2">
      <c r="A96" s="27" t="s">
        <v>15</v>
      </c>
      <c r="B96" s="54" t="s">
        <v>139</v>
      </c>
      <c r="C96" s="63"/>
      <c r="D96" s="152" t="s">
        <v>140</v>
      </c>
      <c r="E96" s="48">
        <v>55000</v>
      </c>
      <c r="F96" s="49">
        <v>0</v>
      </c>
      <c r="G96" s="48">
        <v>0</v>
      </c>
      <c r="H96" s="73">
        <v>0</v>
      </c>
      <c r="I96" s="154"/>
      <c r="J96" s="35">
        <f t="shared" ref="J96" si="8">SUM(E96:H96)</f>
        <v>55000</v>
      </c>
      <c r="N96" s="14"/>
      <c r="O96" s="14"/>
      <c r="P96" s="14"/>
      <c r="Q96" s="14"/>
    </row>
    <row r="97" spans="1:17" ht="28.5" customHeight="1" outlineLevel="1">
      <c r="A97" s="27"/>
      <c r="B97" s="76"/>
      <c r="C97" s="76"/>
      <c r="D97" s="271" t="s">
        <v>141</v>
      </c>
      <c r="E97" s="55">
        <f>SUM(E96:E96)</f>
        <v>55000</v>
      </c>
      <c r="F97" s="55">
        <f>SUM(F96:F96)</f>
        <v>0</v>
      </c>
      <c r="G97" s="55">
        <f>SUM(G96:G96)</f>
        <v>0</v>
      </c>
      <c r="H97" s="55">
        <f>SUM(H96:H96)</f>
        <v>0</v>
      </c>
      <c r="I97" s="156"/>
      <c r="J97" s="260">
        <f>SUM(E97:H97)</f>
        <v>55000</v>
      </c>
      <c r="N97" s="14"/>
      <c r="O97" s="14"/>
      <c r="P97" s="14"/>
      <c r="Q97" s="14"/>
    </row>
    <row r="98" spans="1:17" ht="28.5" customHeight="1" outlineLevel="1">
      <c r="A98" s="27"/>
      <c r="D98" s="141"/>
      <c r="E98" s="141"/>
      <c r="F98" s="141"/>
      <c r="G98" s="141"/>
      <c r="H98" s="141"/>
      <c r="I98" s="201"/>
      <c r="J98" s="141"/>
      <c r="N98" s="14"/>
      <c r="O98" s="14"/>
      <c r="P98" s="14"/>
      <c r="Q98" s="14"/>
    </row>
    <row r="99" spans="1:17" ht="28.5" customHeight="1">
      <c r="A99" s="68"/>
      <c r="B99" s="79"/>
      <c r="C99" s="79"/>
      <c r="D99" s="264" t="s">
        <v>142</v>
      </c>
      <c r="E99" s="55">
        <f>E91+E94+E97</f>
        <v>730822</v>
      </c>
      <c r="F99" s="55">
        <f>F91+F94+F97</f>
        <v>663040</v>
      </c>
      <c r="G99" s="55">
        <f>G91+G94+G97</f>
        <v>663040</v>
      </c>
      <c r="H99" s="55">
        <f>H91+H94+H97</f>
        <v>663040</v>
      </c>
      <c r="I99" s="265">
        <f>I61+I90+I95+I97</f>
        <v>0</v>
      </c>
      <c r="J99" s="260">
        <f>SUM(E99:H99)</f>
        <v>2719942</v>
      </c>
      <c r="N99" s="14"/>
      <c r="O99" s="14"/>
      <c r="P99" s="14"/>
      <c r="Q99" s="14"/>
    </row>
    <row r="100" spans="1:17" ht="28.5" customHeight="1">
      <c r="A100" s="27"/>
      <c r="B100" s="76"/>
      <c r="C100" s="76"/>
      <c r="D100" s="274"/>
      <c r="E100" s="80"/>
      <c r="F100" s="81"/>
      <c r="G100" s="80"/>
      <c r="H100" s="81"/>
      <c r="I100" s="78"/>
      <c r="J100" s="275"/>
      <c r="N100" s="14"/>
      <c r="O100" s="14"/>
      <c r="P100" s="14"/>
      <c r="Q100" s="14"/>
    </row>
    <row r="101" spans="1:17" ht="28.5" customHeight="1" outlineLevel="2">
      <c r="A101" s="27" t="s">
        <v>55</v>
      </c>
      <c r="B101" s="54" t="s">
        <v>143</v>
      </c>
      <c r="C101" s="83"/>
      <c r="D101" s="276" t="s">
        <v>144</v>
      </c>
      <c r="E101" s="48">
        <v>200000</v>
      </c>
      <c r="F101" s="49">
        <v>200000</v>
      </c>
      <c r="G101" s="48">
        <v>0</v>
      </c>
      <c r="H101" s="66"/>
      <c r="I101" s="67" t="s">
        <v>55</v>
      </c>
      <c r="J101" s="140">
        <f t="shared" ref="J101:J119" si="9">SUM(E101:H101)</f>
        <v>400000</v>
      </c>
      <c r="N101" s="14">
        <f>E101</f>
        <v>200000</v>
      </c>
      <c r="O101" s="14">
        <f t="shared" ref="O101:Q101" si="10">F101</f>
        <v>200000</v>
      </c>
      <c r="P101" s="14">
        <f t="shared" si="10"/>
        <v>0</v>
      </c>
      <c r="Q101" s="14">
        <f t="shared" si="10"/>
        <v>0</v>
      </c>
    </row>
    <row r="102" spans="1:17" ht="28.5" customHeight="1" outlineLevel="2">
      <c r="A102" s="27" t="s">
        <v>55</v>
      </c>
      <c r="B102" s="54" t="s">
        <v>145</v>
      </c>
      <c r="C102" s="82"/>
      <c r="D102" s="276" t="s">
        <v>146</v>
      </c>
      <c r="E102" s="48">
        <v>150000</v>
      </c>
      <c r="F102" s="49">
        <v>0</v>
      </c>
      <c r="G102" s="48">
        <v>0</v>
      </c>
      <c r="H102" s="66"/>
      <c r="I102" s="67"/>
      <c r="J102" s="140">
        <f t="shared" si="9"/>
        <v>150000</v>
      </c>
      <c r="L102" s="51" t="s">
        <v>147</v>
      </c>
      <c r="M102" s="51"/>
      <c r="N102" s="14"/>
      <c r="O102" s="14"/>
      <c r="P102" s="14"/>
      <c r="Q102" s="14"/>
    </row>
    <row r="103" spans="1:17" ht="28.5" customHeight="1" outlineLevel="2">
      <c r="A103" s="27" t="s">
        <v>15</v>
      </c>
      <c r="B103" s="54" t="s">
        <v>148</v>
      </c>
      <c r="C103" s="63"/>
      <c r="D103" s="276" t="s">
        <v>149</v>
      </c>
      <c r="E103" s="48">
        <v>750000</v>
      </c>
      <c r="F103" s="49">
        <v>750000</v>
      </c>
      <c r="G103" s="48">
        <v>750000</v>
      </c>
      <c r="H103" s="277">
        <v>750000</v>
      </c>
      <c r="I103" s="84"/>
      <c r="J103" s="140">
        <f t="shared" si="9"/>
        <v>3000000</v>
      </c>
      <c r="N103" s="14"/>
      <c r="O103" s="14"/>
      <c r="P103" s="14"/>
      <c r="Q103" s="14"/>
    </row>
    <row r="104" spans="1:17" ht="28.5" customHeight="1" outlineLevel="2">
      <c r="A104" s="27" t="s">
        <v>15</v>
      </c>
      <c r="B104" s="46" t="s">
        <v>150</v>
      </c>
      <c r="C104" s="53"/>
      <c r="D104" s="152" t="s">
        <v>151</v>
      </c>
      <c r="E104" s="48">
        <v>100000</v>
      </c>
      <c r="F104" s="49">
        <v>100000</v>
      </c>
      <c r="G104" s="48">
        <v>100000</v>
      </c>
      <c r="H104" s="138">
        <v>100000</v>
      </c>
      <c r="I104" s="84"/>
      <c r="J104" s="140">
        <f t="shared" si="9"/>
        <v>400000</v>
      </c>
      <c r="N104" s="14"/>
      <c r="O104" s="14"/>
      <c r="P104" s="14"/>
      <c r="Q104" s="14"/>
    </row>
    <row r="105" spans="1:17" ht="28.5" customHeight="1" outlineLevel="2">
      <c r="A105" s="27" t="s">
        <v>55</v>
      </c>
      <c r="B105" s="54" t="s">
        <v>152</v>
      </c>
      <c r="C105" s="83"/>
      <c r="D105" s="144" t="s">
        <v>153</v>
      </c>
      <c r="E105" s="137">
        <v>1020869</v>
      </c>
      <c r="F105" s="137">
        <v>200000</v>
      </c>
      <c r="G105" s="48">
        <v>0</v>
      </c>
      <c r="H105" s="138"/>
      <c r="I105" s="84" t="s">
        <v>55</v>
      </c>
      <c r="J105" s="140">
        <f t="shared" si="9"/>
        <v>1220869</v>
      </c>
      <c r="N105" s="14">
        <f>E105</f>
        <v>1020869</v>
      </c>
      <c r="O105" s="14">
        <f t="shared" ref="O105:Q105" si="11">F105</f>
        <v>200000</v>
      </c>
      <c r="P105" s="14">
        <f t="shared" si="11"/>
        <v>0</v>
      </c>
      <c r="Q105" s="14">
        <f t="shared" si="11"/>
        <v>0</v>
      </c>
    </row>
    <row r="106" spans="1:17" ht="28.5" customHeight="1" outlineLevel="2">
      <c r="A106" s="27" t="s">
        <v>15</v>
      </c>
      <c r="B106" s="54" t="s">
        <v>154</v>
      </c>
      <c r="C106" s="63"/>
      <c r="D106" s="144" t="s">
        <v>155</v>
      </c>
      <c r="E106" s="48">
        <v>939026.64</v>
      </c>
      <c r="F106" s="49">
        <v>600000</v>
      </c>
      <c r="G106" s="48">
        <v>500000</v>
      </c>
      <c r="H106" s="138">
        <v>500000</v>
      </c>
      <c r="I106" s="84"/>
      <c r="J106" s="140">
        <f t="shared" si="9"/>
        <v>2539026.64</v>
      </c>
      <c r="N106" s="14"/>
      <c r="O106" s="14"/>
      <c r="P106" s="14"/>
      <c r="Q106" s="14"/>
    </row>
    <row r="107" spans="1:17" ht="28.5" customHeight="1" outlineLevel="2">
      <c r="A107" s="38" t="s">
        <v>43</v>
      </c>
      <c r="B107" s="54" t="s">
        <v>156</v>
      </c>
      <c r="C107" s="63"/>
      <c r="D107" s="144" t="s">
        <v>157</v>
      </c>
      <c r="E107" s="48">
        <v>33125.870000000003</v>
      </c>
      <c r="F107" s="49">
        <v>0</v>
      </c>
      <c r="G107" s="48">
        <v>0</v>
      </c>
      <c r="H107" s="138"/>
      <c r="I107" s="84"/>
      <c r="J107" s="140">
        <f t="shared" si="9"/>
        <v>33125.870000000003</v>
      </c>
      <c r="N107" s="14"/>
      <c r="O107" s="14"/>
      <c r="P107" s="14"/>
      <c r="Q107" s="14"/>
    </row>
    <row r="108" spans="1:17" ht="28.5" customHeight="1" outlineLevel="2">
      <c r="A108" s="27" t="s">
        <v>15</v>
      </c>
      <c r="B108" s="27" t="s">
        <v>158</v>
      </c>
      <c r="C108" s="64"/>
      <c r="D108" s="136" t="s">
        <v>159</v>
      </c>
      <c r="E108" s="48">
        <v>3259432.27</v>
      </c>
      <c r="F108" s="49">
        <v>3265551</v>
      </c>
      <c r="G108" s="142">
        <f>1086000+200000</f>
        <v>1286000</v>
      </c>
      <c r="H108" s="138"/>
      <c r="I108" s="139"/>
      <c r="J108" s="140">
        <f t="shared" si="9"/>
        <v>7810983.2699999996</v>
      </c>
      <c r="L108" s="51" t="s">
        <v>160</v>
      </c>
      <c r="M108" s="51"/>
      <c r="N108" s="14"/>
      <c r="O108" s="14"/>
      <c r="P108" s="14"/>
      <c r="Q108" s="14"/>
    </row>
    <row r="109" spans="1:17" ht="28.5" customHeight="1" outlineLevel="2">
      <c r="A109" s="27" t="s">
        <v>15</v>
      </c>
      <c r="B109" s="27" t="s">
        <v>161</v>
      </c>
      <c r="C109" s="64"/>
      <c r="D109" s="136" t="s">
        <v>162</v>
      </c>
      <c r="E109" s="137">
        <v>182739.6</v>
      </c>
      <c r="F109" s="137">
        <v>250000</v>
      </c>
      <c r="G109" s="48">
        <v>0</v>
      </c>
      <c r="H109" s="138"/>
      <c r="I109" s="139"/>
      <c r="J109" s="140">
        <f t="shared" si="9"/>
        <v>432739.6</v>
      </c>
      <c r="N109" s="14"/>
      <c r="O109" s="14"/>
      <c r="P109" s="14"/>
      <c r="Q109" s="14"/>
    </row>
    <row r="110" spans="1:17" ht="28.5" customHeight="1" outlineLevel="2">
      <c r="A110" s="27" t="s">
        <v>15</v>
      </c>
      <c r="B110" s="27" t="s">
        <v>163</v>
      </c>
      <c r="C110" s="64"/>
      <c r="D110" s="136" t="s">
        <v>164</v>
      </c>
      <c r="E110" s="137">
        <v>600000</v>
      </c>
      <c r="F110" s="48">
        <v>0</v>
      </c>
      <c r="G110" s="48">
        <v>0</v>
      </c>
      <c r="H110" s="138"/>
      <c r="I110" s="84"/>
      <c r="J110" s="140">
        <f t="shared" si="9"/>
        <v>600000</v>
      </c>
      <c r="K110" s="141"/>
      <c r="L110" s="141" t="s">
        <v>165</v>
      </c>
      <c r="M110" s="28"/>
      <c r="N110" s="14"/>
      <c r="O110" s="14"/>
      <c r="P110" s="14"/>
      <c r="Q110" s="14"/>
    </row>
    <row r="111" spans="1:17" ht="28.5" customHeight="1" outlineLevel="2">
      <c r="A111" s="38" t="s">
        <v>43</v>
      </c>
      <c r="B111" s="27" t="s">
        <v>166</v>
      </c>
      <c r="C111" s="64"/>
      <c r="D111" s="136" t="s">
        <v>167</v>
      </c>
      <c r="E111" s="137">
        <v>40000</v>
      </c>
      <c r="F111" s="137">
        <v>40000</v>
      </c>
      <c r="G111" s="142">
        <v>40000</v>
      </c>
      <c r="H111" s="138">
        <v>40000</v>
      </c>
      <c r="I111" s="139"/>
      <c r="J111" s="140">
        <f t="shared" si="9"/>
        <v>160000</v>
      </c>
      <c r="K111" s="141"/>
      <c r="L111" s="141"/>
      <c r="N111" s="14"/>
      <c r="O111" s="14"/>
      <c r="P111" s="14"/>
      <c r="Q111" s="14"/>
    </row>
    <row r="112" spans="1:17" ht="28.5" customHeight="1" outlineLevel="2">
      <c r="A112" s="38" t="s">
        <v>43</v>
      </c>
      <c r="B112" s="27" t="s">
        <v>168</v>
      </c>
      <c r="C112" s="64"/>
      <c r="D112" s="136" t="s">
        <v>169</v>
      </c>
      <c r="E112" s="142">
        <v>500000</v>
      </c>
      <c r="F112" s="137">
        <v>500000</v>
      </c>
      <c r="G112" s="48">
        <v>0</v>
      </c>
      <c r="H112" s="138"/>
      <c r="I112" s="139"/>
      <c r="J112" s="140">
        <f t="shared" si="9"/>
        <v>1000000</v>
      </c>
      <c r="K112" s="141"/>
      <c r="L112" s="143" t="s">
        <v>170</v>
      </c>
      <c r="M112" s="51"/>
      <c r="N112" s="14"/>
      <c r="O112" s="14"/>
      <c r="P112" s="14"/>
      <c r="Q112" s="14"/>
    </row>
    <row r="113" spans="1:17" ht="28.5" customHeight="1" outlineLevel="2">
      <c r="A113" s="27" t="s">
        <v>15</v>
      </c>
      <c r="B113" s="27" t="s">
        <v>171</v>
      </c>
      <c r="C113" s="64"/>
      <c r="D113" s="136" t="s">
        <v>172</v>
      </c>
      <c r="E113" s="142">
        <v>100000</v>
      </c>
      <c r="F113" s="48">
        <v>0</v>
      </c>
      <c r="G113" s="48">
        <v>0</v>
      </c>
      <c r="H113" s="138"/>
      <c r="I113" s="139"/>
      <c r="J113" s="140">
        <f t="shared" si="9"/>
        <v>100000</v>
      </c>
      <c r="K113" s="141"/>
      <c r="L113" s="141" t="s">
        <v>173</v>
      </c>
      <c r="M113" s="86"/>
      <c r="N113" s="14"/>
      <c r="O113" s="14"/>
      <c r="P113" s="14"/>
      <c r="Q113" s="14"/>
    </row>
    <row r="114" spans="1:17" ht="28.5" customHeight="1" outlineLevel="2">
      <c r="A114" s="27" t="s">
        <v>15</v>
      </c>
      <c r="B114" s="27" t="s">
        <v>174</v>
      </c>
      <c r="C114" s="85"/>
      <c r="D114" s="136" t="s">
        <v>175</v>
      </c>
      <c r="E114" s="142">
        <v>1444355</v>
      </c>
      <c r="F114" s="137">
        <v>100000</v>
      </c>
      <c r="G114" s="142">
        <v>71252.3</v>
      </c>
      <c r="H114" s="138"/>
      <c r="I114" s="139"/>
      <c r="J114" s="140">
        <f t="shared" si="9"/>
        <v>1615607.3</v>
      </c>
      <c r="K114" s="141"/>
      <c r="L114" s="141" t="s">
        <v>176</v>
      </c>
      <c r="M114" s="28"/>
      <c r="N114" s="14"/>
      <c r="O114" s="14"/>
      <c r="P114" s="14"/>
      <c r="Q114" s="14"/>
    </row>
    <row r="115" spans="1:17" ht="28.5" customHeight="1" outlineLevel="2">
      <c r="A115" s="27" t="s">
        <v>15</v>
      </c>
      <c r="B115" s="27" t="s">
        <v>177</v>
      </c>
      <c r="C115" s="85"/>
      <c r="D115" s="136" t="s">
        <v>178</v>
      </c>
      <c r="E115" s="142">
        <v>50000</v>
      </c>
      <c r="F115" s="137">
        <v>50000</v>
      </c>
      <c r="G115" s="142">
        <v>50000</v>
      </c>
      <c r="H115" s="138"/>
      <c r="I115" s="139"/>
      <c r="J115" s="140">
        <f t="shared" si="9"/>
        <v>150000</v>
      </c>
      <c r="K115" s="141"/>
      <c r="L115" s="143" t="s">
        <v>179</v>
      </c>
      <c r="M115" s="51"/>
      <c r="N115" s="14"/>
      <c r="O115" s="14"/>
      <c r="P115" s="14"/>
      <c r="Q115" s="14"/>
    </row>
    <row r="116" spans="1:17" ht="28.5" customHeight="1" outlineLevel="2">
      <c r="A116" s="38" t="s">
        <v>43</v>
      </c>
      <c r="B116" s="27" t="s">
        <v>180</v>
      </c>
      <c r="C116" s="64"/>
      <c r="D116" s="136" t="s">
        <v>181</v>
      </c>
      <c r="E116" s="142">
        <f>613869.1+850000-10000</f>
        <v>1453869.1</v>
      </c>
      <c r="F116" s="48">
        <v>0</v>
      </c>
      <c r="G116" s="48">
        <v>0</v>
      </c>
      <c r="H116" s="138"/>
      <c r="I116" s="139"/>
      <c r="J116" s="140">
        <f t="shared" si="9"/>
        <v>1453869.1</v>
      </c>
      <c r="K116" s="141"/>
      <c r="L116" s="141" t="s">
        <v>182</v>
      </c>
      <c r="M116" s="86"/>
      <c r="N116" s="14"/>
      <c r="O116" s="14"/>
      <c r="P116" s="14"/>
      <c r="Q116" s="14"/>
    </row>
    <row r="117" spans="1:17" ht="28.5" customHeight="1" outlineLevel="2">
      <c r="A117" s="27" t="s">
        <v>15</v>
      </c>
      <c r="B117" s="27" t="s">
        <v>183</v>
      </c>
      <c r="C117" s="64"/>
      <c r="D117" s="136" t="s">
        <v>184</v>
      </c>
      <c r="E117" s="142">
        <v>150000</v>
      </c>
      <c r="F117" s="48">
        <v>0</v>
      </c>
      <c r="G117" s="48">
        <v>0</v>
      </c>
      <c r="H117" s="138"/>
      <c r="I117" s="139"/>
      <c r="J117" s="140">
        <f t="shared" si="9"/>
        <v>150000</v>
      </c>
      <c r="K117" s="141"/>
      <c r="L117" s="141"/>
      <c r="N117" s="14"/>
      <c r="O117" s="14"/>
      <c r="P117" s="14"/>
      <c r="Q117" s="14"/>
    </row>
    <row r="118" spans="1:17" ht="28.5" customHeight="1" outlineLevel="2">
      <c r="A118" s="27" t="s">
        <v>36</v>
      </c>
      <c r="B118" s="27" t="s">
        <v>185</v>
      </c>
      <c r="C118" s="85"/>
      <c r="D118" s="136" t="s">
        <v>186</v>
      </c>
      <c r="E118" s="142">
        <v>20821963</v>
      </c>
      <c r="F118" s="137">
        <v>5466423</v>
      </c>
      <c r="G118" s="48">
        <v>0</v>
      </c>
      <c r="H118" s="138"/>
      <c r="I118" s="139"/>
      <c r="J118" s="140">
        <f t="shared" si="9"/>
        <v>26288386</v>
      </c>
      <c r="K118" s="141"/>
      <c r="L118" s="141"/>
      <c r="N118" s="14"/>
      <c r="O118" s="14"/>
      <c r="P118" s="14"/>
      <c r="Q118" s="14"/>
    </row>
    <row r="119" spans="1:17" ht="28.5" customHeight="1" outlineLevel="2">
      <c r="A119" s="27" t="s">
        <v>15</v>
      </c>
      <c r="B119" s="54" t="s">
        <v>187</v>
      </c>
      <c r="C119" s="85"/>
      <c r="D119" s="136" t="s">
        <v>188</v>
      </c>
      <c r="E119" s="48">
        <v>4000</v>
      </c>
      <c r="F119" s="48">
        <v>0</v>
      </c>
      <c r="G119" s="48">
        <v>0</v>
      </c>
      <c r="H119" s="138"/>
      <c r="I119" s="139"/>
      <c r="J119" s="140">
        <f t="shared" si="9"/>
        <v>4000</v>
      </c>
      <c r="K119" s="141"/>
      <c r="L119" s="141"/>
      <c r="N119" s="14"/>
      <c r="O119" s="14"/>
      <c r="P119" s="14"/>
      <c r="Q119" s="14"/>
    </row>
    <row r="120" spans="1:17" ht="28.5" customHeight="1" outlineLevel="2">
      <c r="A120" s="27"/>
      <c r="B120" s="76"/>
      <c r="C120" s="76"/>
      <c r="D120" s="145"/>
      <c r="E120" s="87"/>
      <c r="F120" s="88"/>
      <c r="G120" s="87"/>
      <c r="H120" s="146"/>
      <c r="I120" s="89"/>
      <c r="J120" s="147"/>
      <c r="K120" s="141"/>
      <c r="L120" s="141"/>
      <c r="N120" s="14"/>
      <c r="O120" s="14"/>
      <c r="P120" s="14"/>
      <c r="Q120" s="14"/>
    </row>
    <row r="121" spans="1:17" ht="28.5" customHeight="1" outlineLevel="1">
      <c r="A121" s="27"/>
      <c r="B121" s="76"/>
      <c r="C121" s="76"/>
      <c r="D121" s="148" t="s">
        <v>189</v>
      </c>
      <c r="E121" s="90">
        <f>SUM(E101:E119)</f>
        <v>31799380.479999997</v>
      </c>
      <c r="F121" s="90">
        <f>SUM(F101:F119)</f>
        <v>11521974</v>
      </c>
      <c r="G121" s="90">
        <f>SUM(G101:G119)</f>
        <v>2797252.3</v>
      </c>
      <c r="H121" s="90">
        <f>SUM(H101:H119)</f>
        <v>1390000</v>
      </c>
      <c r="I121" s="91">
        <f>SUM(I101:I119)</f>
        <v>0</v>
      </c>
      <c r="J121" s="149">
        <f>SUM(E121:H121)</f>
        <v>47508606.779999994</v>
      </c>
      <c r="K121" s="141"/>
      <c r="L121" s="141"/>
      <c r="N121" s="14"/>
      <c r="O121" s="14"/>
      <c r="P121" s="14"/>
      <c r="Q121" s="14"/>
    </row>
    <row r="122" spans="1:17" ht="28.5" customHeight="1" outlineLevel="1">
      <c r="A122" s="27"/>
      <c r="B122" s="76"/>
      <c r="C122" s="76"/>
      <c r="D122" s="150"/>
      <c r="E122" s="80"/>
      <c r="F122" s="88"/>
      <c r="G122" s="87"/>
      <c r="H122" s="151"/>
      <c r="I122" s="89"/>
      <c r="J122" s="147"/>
      <c r="K122" s="141"/>
      <c r="L122" s="141"/>
      <c r="N122" s="14"/>
      <c r="O122" s="14"/>
      <c r="P122" s="14"/>
      <c r="Q122" s="14"/>
    </row>
    <row r="123" spans="1:17" ht="28.5" customHeight="1" outlineLevel="2">
      <c r="A123" s="27" t="s">
        <v>55</v>
      </c>
      <c r="B123" s="92" t="s">
        <v>190</v>
      </c>
      <c r="C123" s="93"/>
      <c r="D123" s="152" t="s">
        <v>191</v>
      </c>
      <c r="E123" s="48">
        <v>55170</v>
      </c>
      <c r="F123" s="49">
        <v>55170.13</v>
      </c>
      <c r="G123" s="48">
        <v>0</v>
      </c>
      <c r="H123" s="138"/>
      <c r="I123" s="94" t="s">
        <v>55</v>
      </c>
      <c r="J123" s="140">
        <f t="shared" ref="J123:J135" si="12">SUM(E123:H123)</f>
        <v>110340.13</v>
      </c>
      <c r="K123" s="141"/>
      <c r="L123" s="141"/>
      <c r="N123" s="14">
        <f>E123</f>
        <v>55170</v>
      </c>
      <c r="O123" s="14">
        <f t="shared" ref="O123:Q123" si="13">F123</f>
        <v>55170.13</v>
      </c>
      <c r="P123" s="14">
        <f t="shared" si="13"/>
        <v>0</v>
      </c>
      <c r="Q123" s="14">
        <f t="shared" si="13"/>
        <v>0</v>
      </c>
    </row>
    <row r="124" spans="1:17" ht="28.5" customHeight="1" outlineLevel="2">
      <c r="A124" s="27" t="s">
        <v>15</v>
      </c>
      <c r="B124" s="1" t="s">
        <v>192</v>
      </c>
      <c r="C124" s="95"/>
      <c r="D124" s="136" t="s">
        <v>193</v>
      </c>
      <c r="E124" s="30">
        <v>200000</v>
      </c>
      <c r="F124" s="59">
        <v>150000</v>
      </c>
      <c r="G124" s="30">
        <v>0</v>
      </c>
      <c r="H124" s="138"/>
      <c r="I124" s="153"/>
      <c r="J124" s="140">
        <f t="shared" si="12"/>
        <v>350000</v>
      </c>
      <c r="K124" s="141"/>
      <c r="L124" s="141" t="s">
        <v>194</v>
      </c>
      <c r="M124" s="28"/>
      <c r="N124" s="14"/>
      <c r="O124" s="14"/>
      <c r="P124" s="14"/>
      <c r="Q124" s="14"/>
    </row>
    <row r="125" spans="1:17" ht="28.5" customHeight="1" outlineLevel="2">
      <c r="A125" s="27" t="s">
        <v>195</v>
      </c>
      <c r="B125" s="92" t="s">
        <v>196</v>
      </c>
      <c r="C125" s="97"/>
      <c r="D125" s="152" t="s">
        <v>197</v>
      </c>
      <c r="E125" s="48">
        <v>851928.87</v>
      </c>
      <c r="F125" s="49">
        <v>0</v>
      </c>
      <c r="G125" s="48">
        <v>0</v>
      </c>
      <c r="H125" s="138"/>
      <c r="I125" s="153" t="s">
        <v>195</v>
      </c>
      <c r="J125" s="140">
        <f t="shared" si="12"/>
        <v>851928.87</v>
      </c>
      <c r="K125" s="141"/>
      <c r="L125" s="141"/>
      <c r="N125" s="14"/>
      <c r="O125" s="14"/>
      <c r="P125" s="14"/>
      <c r="Q125" s="14"/>
    </row>
    <row r="126" spans="1:17" ht="28.5" customHeight="1" outlineLevel="2">
      <c r="A126" s="27" t="s">
        <v>198</v>
      </c>
      <c r="B126" s="92" t="s">
        <v>199</v>
      </c>
      <c r="C126" s="97"/>
      <c r="D126" s="152" t="s">
        <v>200</v>
      </c>
      <c r="E126" s="48">
        <v>5122103.43</v>
      </c>
      <c r="F126" s="49">
        <v>0</v>
      </c>
      <c r="G126" s="48">
        <v>0</v>
      </c>
      <c r="H126" s="138"/>
      <c r="I126" s="139" t="s">
        <v>198</v>
      </c>
      <c r="J126" s="140">
        <f t="shared" si="12"/>
        <v>5122103.43</v>
      </c>
      <c r="K126" s="141"/>
      <c r="L126" s="141"/>
      <c r="N126" s="14"/>
      <c r="O126" s="14"/>
      <c r="P126" s="14"/>
      <c r="Q126" s="14"/>
    </row>
    <row r="127" spans="1:17" ht="28.5" customHeight="1" outlineLevel="2">
      <c r="A127" s="27" t="s">
        <v>198</v>
      </c>
      <c r="B127" s="92" t="s">
        <v>201</v>
      </c>
      <c r="C127" s="97"/>
      <c r="D127" s="152" t="s">
        <v>202</v>
      </c>
      <c r="E127" s="48">
        <v>200000</v>
      </c>
      <c r="F127" s="49">
        <v>0</v>
      </c>
      <c r="G127" s="48">
        <v>0</v>
      </c>
      <c r="H127" s="138"/>
      <c r="I127" s="153" t="s">
        <v>198</v>
      </c>
      <c r="J127" s="140">
        <f t="shared" si="12"/>
        <v>200000</v>
      </c>
      <c r="K127" s="141"/>
      <c r="L127" s="141"/>
      <c r="N127" s="14"/>
      <c r="O127" s="14"/>
      <c r="P127" s="14"/>
      <c r="Q127" s="14"/>
    </row>
    <row r="128" spans="1:17" ht="28.5" customHeight="1" outlineLevel="2">
      <c r="A128" s="38" t="s">
        <v>43</v>
      </c>
      <c r="B128" s="92" t="s">
        <v>203</v>
      </c>
      <c r="C128" s="99"/>
      <c r="D128" s="152" t="s">
        <v>204</v>
      </c>
      <c r="E128" s="48">
        <v>101389.65</v>
      </c>
      <c r="F128" s="49">
        <v>0</v>
      </c>
      <c r="G128" s="48">
        <v>0</v>
      </c>
      <c r="H128" s="138"/>
      <c r="I128" s="154"/>
      <c r="J128" s="140">
        <f t="shared" si="12"/>
        <v>101389.65</v>
      </c>
      <c r="K128" s="141"/>
      <c r="L128" s="141"/>
      <c r="N128" s="14"/>
      <c r="O128" s="14"/>
      <c r="P128" s="14"/>
      <c r="Q128" s="14"/>
    </row>
    <row r="129" spans="1:18" ht="28.5" customHeight="1" outlineLevel="2">
      <c r="A129" s="27" t="s">
        <v>49</v>
      </c>
      <c r="B129" s="1" t="s">
        <v>205</v>
      </c>
      <c r="C129" s="98"/>
      <c r="D129" s="136" t="s">
        <v>206</v>
      </c>
      <c r="E129" s="48">
        <v>5605</v>
      </c>
      <c r="F129" s="49">
        <v>0</v>
      </c>
      <c r="G129" s="48">
        <v>0</v>
      </c>
      <c r="H129" s="138"/>
      <c r="I129" s="154" t="s">
        <v>207</v>
      </c>
      <c r="J129" s="140">
        <f t="shared" si="12"/>
        <v>5605</v>
      </c>
      <c r="K129" s="141"/>
      <c r="L129" s="141" t="s">
        <v>208</v>
      </c>
      <c r="N129" s="14"/>
      <c r="O129" s="14"/>
      <c r="P129" s="14"/>
      <c r="Q129" s="14"/>
    </row>
    <row r="130" spans="1:18" ht="28.5" customHeight="1" outlineLevel="2">
      <c r="A130" s="27" t="s">
        <v>15</v>
      </c>
      <c r="B130" s="1" t="s">
        <v>209</v>
      </c>
      <c r="C130" s="28"/>
      <c r="D130" s="136" t="s">
        <v>210</v>
      </c>
      <c r="E130" s="48">
        <v>128877.2</v>
      </c>
      <c r="F130" s="49">
        <v>0</v>
      </c>
      <c r="G130" s="48">
        <v>0</v>
      </c>
      <c r="H130" s="138"/>
      <c r="I130" s="154"/>
      <c r="J130" s="140">
        <f t="shared" si="12"/>
        <v>128877.2</v>
      </c>
      <c r="K130" s="141"/>
      <c r="L130" s="141"/>
      <c r="N130" s="14"/>
      <c r="O130" s="14"/>
      <c r="P130" s="14"/>
      <c r="Q130" s="14"/>
    </row>
    <row r="131" spans="1:18" ht="28.5" customHeight="1" outlineLevel="2">
      <c r="A131" s="27" t="s">
        <v>211</v>
      </c>
      <c r="B131" s="92" t="s">
        <v>212</v>
      </c>
      <c r="C131" s="97"/>
      <c r="D131" s="152" t="s">
        <v>213</v>
      </c>
      <c r="E131" s="48">
        <v>0</v>
      </c>
      <c r="F131" s="49">
        <v>0</v>
      </c>
      <c r="G131" s="48">
        <v>2500000</v>
      </c>
      <c r="H131" s="138"/>
      <c r="I131" s="153" t="s">
        <v>214</v>
      </c>
      <c r="J131" s="140">
        <f t="shared" si="12"/>
        <v>2500000</v>
      </c>
      <c r="K131" s="141"/>
      <c r="L131" s="141"/>
      <c r="N131" s="14"/>
      <c r="O131" s="14"/>
      <c r="P131" s="14"/>
      <c r="Q131" s="14"/>
    </row>
    <row r="132" spans="1:18" ht="28.5" customHeight="1" outlineLevel="2">
      <c r="A132" s="27" t="s">
        <v>15</v>
      </c>
      <c r="B132" s="1" t="s">
        <v>215</v>
      </c>
      <c r="C132" s="28"/>
      <c r="D132" s="136" t="s">
        <v>216</v>
      </c>
      <c r="E132" s="30">
        <v>7430</v>
      </c>
      <c r="F132" s="59">
        <v>0</v>
      </c>
      <c r="G132" s="30">
        <v>0</v>
      </c>
      <c r="H132" s="138"/>
      <c r="I132" s="139"/>
      <c r="J132" s="140">
        <f t="shared" si="12"/>
        <v>7430</v>
      </c>
      <c r="K132" s="141"/>
      <c r="L132" s="141"/>
      <c r="N132" s="14"/>
      <c r="O132" s="14"/>
      <c r="P132" s="14"/>
      <c r="Q132" s="14"/>
    </row>
    <row r="133" spans="1:18" ht="28.5" customHeight="1" outlineLevel="2">
      <c r="A133" s="27" t="s">
        <v>15</v>
      </c>
      <c r="B133" s="1" t="s">
        <v>217</v>
      </c>
      <c r="C133" s="28"/>
      <c r="D133" s="136" t="s">
        <v>218</v>
      </c>
      <c r="E133" s="30">
        <v>30500</v>
      </c>
      <c r="F133" s="59">
        <v>0</v>
      </c>
      <c r="G133" s="30">
        <v>0</v>
      </c>
      <c r="H133" s="138"/>
      <c r="I133" s="153"/>
      <c r="J133" s="140">
        <f t="shared" si="12"/>
        <v>30500</v>
      </c>
      <c r="K133" s="141"/>
      <c r="L133" s="141" t="s">
        <v>219</v>
      </c>
      <c r="N133" s="14"/>
      <c r="O133" s="14"/>
      <c r="P133" s="14"/>
      <c r="Q133" s="14"/>
    </row>
    <row r="134" spans="1:18" ht="28.5" customHeight="1" outlineLevel="2">
      <c r="A134" s="27" t="s">
        <v>36</v>
      </c>
      <c r="B134" s="1" t="s">
        <v>220</v>
      </c>
      <c r="C134" s="28"/>
      <c r="D134" s="136" t="s">
        <v>221</v>
      </c>
      <c r="E134" s="30">
        <v>16000000</v>
      </c>
      <c r="F134" s="59">
        <v>9500000</v>
      </c>
      <c r="G134" s="30">
        <v>13554000</v>
      </c>
      <c r="H134" s="138">
        <v>6800000</v>
      </c>
      <c r="I134" s="153"/>
      <c r="J134" s="140">
        <f t="shared" si="12"/>
        <v>45854000</v>
      </c>
      <c r="K134" s="141"/>
      <c r="L134" s="155" t="s">
        <v>222</v>
      </c>
      <c r="M134" s="100"/>
      <c r="N134" s="14"/>
      <c r="O134" s="14"/>
      <c r="P134" s="14"/>
      <c r="Q134" s="14"/>
    </row>
    <row r="135" spans="1:18" ht="28.5" customHeight="1" outlineLevel="2">
      <c r="A135" s="27" t="s">
        <v>36</v>
      </c>
      <c r="B135" s="1" t="s">
        <v>223</v>
      </c>
      <c r="C135" s="101"/>
      <c r="D135" s="136" t="s">
        <v>224</v>
      </c>
      <c r="E135" s="30">
        <f>4125948+200000</f>
        <v>4325948</v>
      </c>
      <c r="F135" s="59">
        <f>2770000+200000</f>
        <v>2970000</v>
      </c>
      <c r="G135" s="30">
        <f>4913261.55+348000</f>
        <v>5261261.55</v>
      </c>
      <c r="H135" s="138"/>
      <c r="I135" s="153" t="s">
        <v>225</v>
      </c>
      <c r="J135" s="140">
        <f t="shared" si="12"/>
        <v>12557209.550000001</v>
      </c>
      <c r="K135" s="141"/>
      <c r="L135" s="155" t="s">
        <v>226</v>
      </c>
      <c r="M135" s="102"/>
      <c r="N135" s="103"/>
      <c r="O135" s="103"/>
      <c r="P135" s="103"/>
      <c r="Q135" s="103"/>
      <c r="R135" s="1" t="s">
        <v>227</v>
      </c>
    </row>
    <row r="136" spans="1:18" ht="28.5" customHeight="1" outlineLevel="2">
      <c r="A136" s="27"/>
      <c r="B136" s="92"/>
      <c r="C136" s="92"/>
      <c r="D136" s="157"/>
      <c r="E136" s="87"/>
      <c r="F136" s="88"/>
      <c r="G136" s="87"/>
      <c r="H136" s="104"/>
      <c r="I136" s="158"/>
      <c r="J136" s="159"/>
      <c r="K136" s="141"/>
      <c r="L136" s="155"/>
      <c r="M136" s="8"/>
      <c r="N136" s="14"/>
      <c r="O136" s="14"/>
      <c r="P136" s="14"/>
      <c r="Q136" s="14"/>
    </row>
    <row r="137" spans="1:18" ht="28.5" customHeight="1" outlineLevel="1">
      <c r="A137" s="27"/>
      <c r="B137" s="92"/>
      <c r="C137" s="92"/>
      <c r="D137" s="148" t="s">
        <v>228</v>
      </c>
      <c r="E137" s="90">
        <f>SUM(E123:E136)</f>
        <v>27028952.149999999</v>
      </c>
      <c r="F137" s="90">
        <f>SUM(F123:F136)</f>
        <v>12675170.130000001</v>
      </c>
      <c r="G137" s="90">
        <f>SUM(G123:G136)</f>
        <v>21315261.550000001</v>
      </c>
      <c r="H137" s="90">
        <f>SUM(H122:H136)</f>
        <v>6800000</v>
      </c>
      <c r="I137" s="91">
        <f>SUM(I122:I136)</f>
        <v>0</v>
      </c>
      <c r="J137" s="160">
        <f>SUM(E137:H137)</f>
        <v>67819383.829999998</v>
      </c>
      <c r="K137" s="141"/>
      <c r="L137" s="155"/>
      <c r="M137" s="8"/>
      <c r="N137" s="14"/>
      <c r="O137" s="14"/>
      <c r="P137" s="14"/>
      <c r="Q137" s="14"/>
    </row>
    <row r="138" spans="1:18" ht="28.5" customHeight="1" outlineLevel="1">
      <c r="A138" s="27"/>
      <c r="B138" s="92"/>
      <c r="C138" s="92"/>
      <c r="D138" s="150"/>
      <c r="E138" s="80"/>
      <c r="F138" s="81"/>
      <c r="G138" s="80"/>
      <c r="H138" s="81"/>
      <c r="I138" s="78"/>
      <c r="J138" s="161"/>
      <c r="K138" s="141"/>
      <c r="L138" s="162"/>
      <c r="M138" s="8"/>
      <c r="N138" s="14"/>
      <c r="O138" s="14"/>
      <c r="P138" s="14"/>
      <c r="Q138" s="14"/>
    </row>
    <row r="139" spans="1:18" ht="28.5" customHeight="1" outlineLevel="2">
      <c r="A139" s="27" t="s">
        <v>15</v>
      </c>
      <c r="B139" s="54" t="s">
        <v>229</v>
      </c>
      <c r="C139" s="63"/>
      <c r="D139" s="152" t="s">
        <v>230</v>
      </c>
      <c r="E139" s="48"/>
      <c r="F139" s="49"/>
      <c r="G139" s="48"/>
      <c r="H139" s="49"/>
      <c r="I139" s="50"/>
      <c r="J139" s="140">
        <f>SUM(E139:H139)</f>
        <v>0</v>
      </c>
      <c r="K139" s="141"/>
      <c r="L139" s="141"/>
      <c r="N139" s="14"/>
      <c r="O139" s="14"/>
      <c r="P139" s="14"/>
      <c r="Q139" s="14"/>
    </row>
    <row r="140" spans="1:18" ht="28.5" customHeight="1" outlineLevel="2">
      <c r="A140" s="27" t="s">
        <v>15</v>
      </c>
      <c r="B140" s="92" t="s">
        <v>231</v>
      </c>
      <c r="C140" s="99"/>
      <c r="D140" s="152" t="s">
        <v>232</v>
      </c>
      <c r="E140" s="48">
        <v>15000</v>
      </c>
      <c r="F140" s="49">
        <v>15000</v>
      </c>
      <c r="G140" s="48">
        <v>15000</v>
      </c>
      <c r="H140" s="49">
        <v>15000</v>
      </c>
      <c r="I140" s="156"/>
      <c r="J140" s="140">
        <f>SUM(E140:H140)</f>
        <v>60000</v>
      </c>
      <c r="K140" s="141"/>
      <c r="L140" s="155"/>
      <c r="M140" s="8"/>
      <c r="N140" s="14"/>
      <c r="O140" s="14"/>
      <c r="P140" s="14"/>
      <c r="Q140" s="14"/>
    </row>
    <row r="141" spans="1:18" ht="28.5" customHeight="1" outlineLevel="2">
      <c r="A141" s="27" t="s">
        <v>233</v>
      </c>
      <c r="B141" s="92" t="s">
        <v>234</v>
      </c>
      <c r="C141" s="97"/>
      <c r="D141" s="152" t="s">
        <v>235</v>
      </c>
      <c r="E141" s="48">
        <v>1200000</v>
      </c>
      <c r="F141" s="49">
        <v>1200000</v>
      </c>
      <c r="G141" s="48">
        <v>1200000</v>
      </c>
      <c r="H141" s="49">
        <v>1200000</v>
      </c>
      <c r="I141" s="156" t="s">
        <v>236</v>
      </c>
      <c r="J141" s="140">
        <f>SUM(E141:H141)</f>
        <v>4800000</v>
      </c>
      <c r="K141" s="141"/>
      <c r="L141" s="155" t="s">
        <v>237</v>
      </c>
      <c r="M141" s="100"/>
      <c r="N141" s="14"/>
      <c r="O141" s="14"/>
      <c r="P141" s="14"/>
      <c r="Q141" s="14"/>
    </row>
    <row r="142" spans="1:18" ht="28.5" customHeight="1" outlineLevel="2">
      <c r="A142" s="27"/>
      <c r="B142" s="92"/>
      <c r="C142" s="92"/>
      <c r="D142" s="157"/>
      <c r="E142" s="87"/>
      <c r="F142" s="88"/>
      <c r="G142" s="87"/>
      <c r="H142" s="104"/>
      <c r="I142" s="158"/>
      <c r="J142" s="159"/>
      <c r="K142" s="141"/>
      <c r="L142" s="141"/>
      <c r="N142" s="14"/>
      <c r="O142" s="14"/>
      <c r="P142" s="14"/>
      <c r="Q142" s="14"/>
    </row>
    <row r="143" spans="1:18" ht="28.5" customHeight="1" outlineLevel="1">
      <c r="A143" s="27"/>
      <c r="B143" s="92"/>
      <c r="C143" s="92"/>
      <c r="D143" s="148" t="s">
        <v>238</v>
      </c>
      <c r="E143" s="90">
        <f>SUM(E139:E142)</f>
        <v>1215000</v>
      </c>
      <c r="F143" s="90">
        <f>SUM(F139:F142)</f>
        <v>1215000</v>
      </c>
      <c r="G143" s="105">
        <f>SUM(G139:G142)</f>
        <v>1215000</v>
      </c>
      <c r="H143" s="90">
        <f>SUM(H139:H142)</f>
        <v>1215000</v>
      </c>
      <c r="I143" s="158"/>
      <c r="J143" s="160">
        <f>SUM(E143:H143)</f>
        <v>4860000</v>
      </c>
      <c r="K143" s="141"/>
      <c r="L143" s="141"/>
      <c r="N143" s="14"/>
      <c r="O143" s="14"/>
      <c r="P143" s="14"/>
      <c r="Q143" s="14"/>
    </row>
    <row r="144" spans="1:18" ht="28.5" customHeight="1" outlineLevel="1">
      <c r="A144" s="27"/>
      <c r="B144" s="92"/>
      <c r="C144" s="92"/>
      <c r="D144" s="157"/>
      <c r="E144" s="87"/>
      <c r="F144" s="88"/>
      <c r="G144" s="87"/>
      <c r="H144" s="104"/>
      <c r="I144" s="158"/>
      <c r="J144" s="147"/>
      <c r="K144" s="141"/>
      <c r="L144" s="141"/>
      <c r="N144" s="14"/>
      <c r="O144" s="14"/>
      <c r="P144" s="14"/>
      <c r="Q144" s="14"/>
    </row>
    <row r="145" spans="1:17" ht="28.5" customHeight="1">
      <c r="A145" s="68"/>
      <c r="B145" s="106"/>
      <c r="C145" s="106"/>
      <c r="D145" s="148" t="s">
        <v>239</v>
      </c>
      <c r="E145" s="90">
        <f>E121+E137+E143</f>
        <v>60043332.629999995</v>
      </c>
      <c r="F145" s="90">
        <f>F121+F137+F143</f>
        <v>25412144.130000003</v>
      </c>
      <c r="G145" s="90">
        <f>G121+G137+G143</f>
        <v>25327513.850000001</v>
      </c>
      <c r="H145" s="90">
        <f>H121+H137+H143</f>
        <v>9405000</v>
      </c>
      <c r="I145" s="158"/>
      <c r="J145" s="149">
        <f>SUM(E145:H145)</f>
        <v>120187990.60999998</v>
      </c>
      <c r="K145" s="141"/>
      <c r="L145" s="141"/>
      <c r="N145" s="14"/>
      <c r="O145" s="14"/>
      <c r="P145" s="14"/>
      <c r="Q145" s="14"/>
    </row>
    <row r="146" spans="1:17" ht="28.5" customHeight="1">
      <c r="A146" s="27"/>
      <c r="B146" s="76"/>
      <c r="C146" s="76"/>
      <c r="D146" s="157"/>
      <c r="E146" s="87"/>
      <c r="F146" s="88"/>
      <c r="G146" s="87"/>
      <c r="H146" s="104"/>
      <c r="I146" s="158"/>
      <c r="J146" s="147"/>
      <c r="K146" s="141"/>
      <c r="L146" s="141"/>
      <c r="N146" s="14"/>
      <c r="O146" s="14"/>
      <c r="P146" s="14"/>
      <c r="Q146" s="14"/>
    </row>
    <row r="147" spans="1:17" ht="28.5" customHeight="1" outlineLevel="2">
      <c r="A147" s="27" t="s">
        <v>15</v>
      </c>
      <c r="B147" s="92" t="s">
        <v>240</v>
      </c>
      <c r="C147" s="96"/>
      <c r="D147" s="152" t="s">
        <v>241</v>
      </c>
      <c r="E147" s="48">
        <v>12761</v>
      </c>
      <c r="F147" s="49">
        <v>0</v>
      </c>
      <c r="G147" s="48">
        <v>0</v>
      </c>
      <c r="H147" s="49">
        <v>0</v>
      </c>
      <c r="I147" s="154"/>
      <c r="J147" s="140">
        <f>SUM(E147:H147)</f>
        <v>12761</v>
      </c>
      <c r="K147" s="141"/>
      <c r="L147" s="143" t="s">
        <v>242</v>
      </c>
      <c r="M147" s="64"/>
      <c r="N147" s="14"/>
      <c r="O147" s="14"/>
      <c r="P147" s="14"/>
      <c r="Q147" s="14"/>
    </row>
    <row r="148" spans="1:17" ht="28.5" customHeight="1" outlineLevel="2">
      <c r="A148" s="27" t="s">
        <v>36</v>
      </c>
      <c r="B148" s="92" t="s">
        <v>243</v>
      </c>
      <c r="C148" s="96"/>
      <c r="D148" s="152" t="s">
        <v>244</v>
      </c>
      <c r="E148" s="48">
        <v>4700000</v>
      </c>
      <c r="F148" s="49">
        <v>3500000</v>
      </c>
      <c r="G148" s="48">
        <v>3500000</v>
      </c>
      <c r="H148" s="49">
        <v>3058847</v>
      </c>
      <c r="I148" s="154"/>
      <c r="J148" s="140">
        <f>SUM(E148:H148)</f>
        <v>14758847</v>
      </c>
      <c r="K148" s="141"/>
      <c r="L148" s="143" t="s">
        <v>242</v>
      </c>
      <c r="M148" s="64"/>
      <c r="N148" s="14"/>
      <c r="O148" s="14"/>
      <c r="P148" s="14"/>
      <c r="Q148" s="14"/>
    </row>
    <row r="149" spans="1:17" ht="28.5" customHeight="1" outlineLevel="1">
      <c r="A149" s="27"/>
      <c r="B149" s="76"/>
      <c r="C149" s="76"/>
      <c r="D149" s="157"/>
      <c r="E149" s="87"/>
      <c r="F149" s="88"/>
      <c r="G149" s="87"/>
      <c r="H149" s="104"/>
      <c r="I149" s="158"/>
      <c r="J149" s="147"/>
      <c r="K149" s="141"/>
      <c r="L149" s="141"/>
      <c r="N149" s="14"/>
      <c r="O149" s="14"/>
      <c r="P149" s="14"/>
      <c r="Q149" s="14"/>
    </row>
    <row r="150" spans="1:17" ht="28.5" customHeight="1">
      <c r="A150" s="68"/>
      <c r="B150" s="107"/>
      <c r="C150" s="107"/>
      <c r="D150" s="148" t="s">
        <v>245</v>
      </c>
      <c r="E150" s="90">
        <f>SUM(E147:E149)</f>
        <v>4712761</v>
      </c>
      <c r="F150" s="90">
        <f>SUM(F147:F149)</f>
        <v>3500000</v>
      </c>
      <c r="G150" s="105">
        <f>SUM(G147:G149)</f>
        <v>3500000</v>
      </c>
      <c r="H150" s="90">
        <f>SUM(H147:H149)</f>
        <v>3058847</v>
      </c>
      <c r="I150" s="158"/>
      <c r="J150" s="149">
        <f>SUM(E150:H150)</f>
        <v>14771608</v>
      </c>
      <c r="K150" s="141"/>
      <c r="L150" s="141"/>
      <c r="N150" s="14"/>
      <c r="O150" s="14"/>
      <c r="P150" s="14"/>
      <c r="Q150" s="14"/>
    </row>
    <row r="151" spans="1:17" ht="28.5" customHeight="1">
      <c r="A151" s="27"/>
      <c r="B151" s="76"/>
      <c r="C151" s="76"/>
      <c r="D151" s="150"/>
      <c r="E151" s="80"/>
      <c r="F151" s="81"/>
      <c r="G151" s="80"/>
      <c r="H151" s="81"/>
      <c r="I151" s="158"/>
      <c r="J151" s="147"/>
      <c r="K151" s="141"/>
      <c r="L151" s="141"/>
      <c r="N151" s="14"/>
      <c r="O151" s="14"/>
      <c r="P151" s="14"/>
      <c r="Q151" s="14"/>
    </row>
    <row r="152" spans="1:17" ht="28.5" customHeight="1" thickBot="1">
      <c r="A152" s="27"/>
      <c r="B152" s="76"/>
      <c r="C152" s="76"/>
      <c r="D152" s="164" t="s">
        <v>246</v>
      </c>
      <c r="E152" s="165">
        <f>E150+E145+E99+E87+E40</f>
        <v>69751925.729999989</v>
      </c>
      <c r="F152" s="165">
        <f>F150+F145+F99+F87+F40</f>
        <v>31758184.130000003</v>
      </c>
      <c r="G152" s="165">
        <f>G150+G145+G99+G87+G40</f>
        <v>30868553.850000001</v>
      </c>
      <c r="H152" s="165">
        <f>H150+H145+H99+H87+H40</f>
        <v>14262887</v>
      </c>
      <c r="I152" s="166"/>
      <c r="J152" s="167">
        <f>SUM(E152:H152)</f>
        <v>146641550.70999998</v>
      </c>
      <c r="K152" s="141"/>
      <c r="L152" s="141"/>
      <c r="N152" s="14"/>
      <c r="O152" s="14"/>
      <c r="P152" s="14"/>
      <c r="Q152" s="14"/>
    </row>
    <row r="153" spans="1:17" ht="28.5" customHeight="1" thickTop="1">
      <c r="A153" s="27"/>
      <c r="B153" s="76"/>
      <c r="C153" s="108"/>
      <c r="D153" s="150"/>
      <c r="E153" s="80"/>
      <c r="F153" s="168"/>
      <c r="G153" s="168"/>
      <c r="H153" s="169"/>
      <c r="I153" s="158"/>
      <c r="J153" s="170"/>
      <c r="K153" s="141"/>
      <c r="L153" s="171"/>
      <c r="M153" s="109"/>
      <c r="N153" s="14"/>
      <c r="O153" s="14"/>
      <c r="P153" s="14"/>
      <c r="Q153" s="14"/>
    </row>
    <row r="154" spans="1:17" ht="28.5" customHeight="1">
      <c r="A154" s="27"/>
      <c r="B154" s="76"/>
      <c r="C154" s="76"/>
      <c r="D154" s="172"/>
      <c r="E154" s="173"/>
      <c r="F154" s="173"/>
      <c r="G154" s="173"/>
      <c r="H154" s="173"/>
      <c r="I154" s="155"/>
      <c r="J154" s="174"/>
      <c r="K154" s="141"/>
      <c r="L154" s="141"/>
      <c r="N154" s="14"/>
      <c r="O154" s="14"/>
      <c r="P154" s="14"/>
      <c r="Q154" s="14"/>
    </row>
    <row r="155" spans="1:17" s="112" customFormat="1" ht="36" customHeight="1">
      <c r="A155" s="110"/>
      <c r="B155" s="111"/>
      <c r="C155" s="111"/>
      <c r="D155" s="175" t="s">
        <v>247</v>
      </c>
      <c r="E155" s="174" t="s">
        <v>1</v>
      </c>
      <c r="F155" s="174" t="s">
        <v>2</v>
      </c>
      <c r="G155" s="174" t="s">
        <v>3</v>
      </c>
      <c r="H155" s="174" t="s">
        <v>4</v>
      </c>
      <c r="I155" s="155"/>
      <c r="J155" s="174" t="s">
        <v>5</v>
      </c>
      <c r="K155" s="176"/>
      <c r="L155" s="176"/>
      <c r="N155" s="113"/>
      <c r="O155" s="113"/>
      <c r="P155" s="113"/>
      <c r="Q155" s="113"/>
    </row>
    <row r="156" spans="1:17" ht="28.5" customHeight="1">
      <c r="A156" s="27"/>
      <c r="D156" s="177"/>
      <c r="E156" s="179"/>
      <c r="F156" s="178"/>
      <c r="G156" s="179"/>
      <c r="H156" s="179"/>
      <c r="I156" s="180"/>
      <c r="J156" s="181"/>
      <c r="K156" s="141"/>
      <c r="L156" s="141"/>
      <c r="N156" s="14"/>
      <c r="O156" s="14"/>
      <c r="P156" s="14"/>
      <c r="Q156" s="14"/>
    </row>
    <row r="157" spans="1:17" ht="28.5" customHeight="1" outlineLevel="1">
      <c r="A157" s="27"/>
      <c r="C157" s="28"/>
      <c r="D157" s="182" t="s">
        <v>248</v>
      </c>
      <c r="E157" s="183">
        <v>60000</v>
      </c>
      <c r="F157" s="183">
        <v>60000</v>
      </c>
      <c r="G157" s="184">
        <v>60000</v>
      </c>
      <c r="H157" s="185">
        <v>60000</v>
      </c>
      <c r="I157" s="186"/>
      <c r="J157" s="187">
        <f t="shared" ref="J157:J163" si="14">SUM(E157:H157)</f>
        <v>240000</v>
      </c>
      <c r="K157" s="141"/>
      <c r="L157" s="141"/>
      <c r="N157" s="14"/>
      <c r="O157" s="14"/>
      <c r="P157" s="14"/>
      <c r="Q157" s="14"/>
    </row>
    <row r="158" spans="1:17" ht="28.5" customHeight="1" outlineLevel="1">
      <c r="A158" s="27"/>
      <c r="C158" s="28"/>
      <c r="D158" s="182" t="s">
        <v>249</v>
      </c>
      <c r="E158" s="183">
        <v>100000</v>
      </c>
      <c r="F158" s="188" t="s">
        <v>250</v>
      </c>
      <c r="G158" s="189" t="s">
        <v>250</v>
      </c>
      <c r="H158" s="190" t="s">
        <v>250</v>
      </c>
      <c r="I158" s="186"/>
      <c r="J158" s="187">
        <f t="shared" si="14"/>
        <v>100000</v>
      </c>
      <c r="K158" s="141"/>
      <c r="L158" s="141"/>
      <c r="N158" s="14"/>
      <c r="O158" s="14"/>
      <c r="P158" s="14"/>
      <c r="Q158" s="14"/>
    </row>
    <row r="159" spans="1:17" ht="28.5" customHeight="1" outlineLevel="1">
      <c r="A159" s="27"/>
      <c r="C159" s="28"/>
      <c r="D159" s="182" t="s">
        <v>251</v>
      </c>
      <c r="E159" s="188" t="s">
        <v>250</v>
      </c>
      <c r="F159" s="188" t="s">
        <v>250</v>
      </c>
      <c r="G159" s="184">
        <v>6000000</v>
      </c>
      <c r="H159" s="190" t="s">
        <v>250</v>
      </c>
      <c r="I159" s="186"/>
      <c r="J159" s="187">
        <f t="shared" si="14"/>
        <v>6000000</v>
      </c>
      <c r="K159" s="141"/>
      <c r="L159" s="141"/>
      <c r="N159" s="14"/>
      <c r="O159" s="14"/>
      <c r="P159" s="14"/>
      <c r="Q159" s="14"/>
    </row>
    <row r="160" spans="1:17" ht="28.5" customHeight="1" outlineLevel="1">
      <c r="A160" s="27"/>
      <c r="C160" s="28"/>
      <c r="D160" s="182" t="s">
        <v>252</v>
      </c>
      <c r="E160" s="183">
        <v>500000</v>
      </c>
      <c r="F160" s="188" t="s">
        <v>250</v>
      </c>
      <c r="G160" s="189" t="s">
        <v>250</v>
      </c>
      <c r="H160" s="190" t="s">
        <v>250</v>
      </c>
      <c r="I160" s="186"/>
      <c r="J160" s="187">
        <f t="shared" si="14"/>
        <v>500000</v>
      </c>
      <c r="K160" s="141"/>
      <c r="L160" s="141"/>
      <c r="N160" s="14"/>
      <c r="O160" s="14"/>
      <c r="P160" s="14"/>
      <c r="Q160" s="14"/>
    </row>
    <row r="161" spans="1:17" ht="28.5" customHeight="1" outlineLevel="1">
      <c r="A161" s="27"/>
      <c r="C161" s="28"/>
      <c r="D161" s="182" t="s">
        <v>253</v>
      </c>
      <c r="E161" s="183">
        <v>500000</v>
      </c>
      <c r="F161" s="188" t="s">
        <v>250</v>
      </c>
      <c r="G161" s="189" t="s">
        <v>250</v>
      </c>
      <c r="H161" s="190" t="s">
        <v>250</v>
      </c>
      <c r="I161" s="186"/>
      <c r="J161" s="187">
        <f t="shared" si="14"/>
        <v>500000</v>
      </c>
      <c r="K161" s="141"/>
      <c r="L161" s="141"/>
      <c r="N161" s="14"/>
      <c r="O161" s="14"/>
      <c r="P161" s="14"/>
      <c r="Q161" s="14"/>
    </row>
    <row r="162" spans="1:17" ht="28.5" customHeight="1" outlineLevel="1">
      <c r="A162" s="27"/>
      <c r="C162" s="28"/>
      <c r="D162" s="182" t="s">
        <v>254</v>
      </c>
      <c r="E162" s="183">
        <v>8500000</v>
      </c>
      <c r="F162" s="183">
        <v>16000000</v>
      </c>
      <c r="G162" s="184">
        <v>7500000</v>
      </c>
      <c r="H162" s="190" t="s">
        <v>250</v>
      </c>
      <c r="I162" s="186"/>
      <c r="J162" s="187">
        <f t="shared" si="14"/>
        <v>32000000</v>
      </c>
      <c r="K162" s="141"/>
      <c r="L162" s="141"/>
      <c r="N162" s="14"/>
      <c r="O162" s="14"/>
      <c r="P162" s="14"/>
      <c r="Q162" s="14"/>
    </row>
    <row r="163" spans="1:17" ht="28.5" customHeight="1" outlineLevel="1">
      <c r="A163" s="27"/>
      <c r="C163" s="28"/>
      <c r="D163" s="182" t="s">
        <v>255</v>
      </c>
      <c r="E163" s="183">
        <v>2000000</v>
      </c>
      <c r="F163" s="183">
        <v>0</v>
      </c>
      <c r="G163" s="184">
        <v>0</v>
      </c>
      <c r="H163" s="190" t="s">
        <v>250</v>
      </c>
      <c r="I163" s="186"/>
      <c r="J163" s="187">
        <f t="shared" si="14"/>
        <v>2000000</v>
      </c>
      <c r="K163" s="141"/>
      <c r="L163" s="141"/>
      <c r="N163" s="14"/>
      <c r="O163" s="14"/>
      <c r="P163" s="14"/>
      <c r="Q163" s="14"/>
    </row>
    <row r="164" spans="1:17" ht="28.5" customHeight="1" outlineLevel="1">
      <c r="A164" s="27"/>
      <c r="D164" s="191"/>
      <c r="E164" s="193"/>
      <c r="F164" s="192"/>
      <c r="G164" s="193"/>
      <c r="H164" s="193"/>
      <c r="I164" s="194"/>
      <c r="J164" s="195"/>
      <c r="K164" s="141"/>
      <c r="L164" s="141"/>
      <c r="N164" s="14"/>
      <c r="O164" s="14"/>
      <c r="P164" s="14"/>
      <c r="Q164" s="14"/>
    </row>
    <row r="165" spans="1:17" ht="28.5" customHeight="1">
      <c r="A165" s="27"/>
      <c r="D165" s="196" t="s">
        <v>256</v>
      </c>
      <c r="E165" s="197">
        <f t="shared" ref="E165:J165" si="15">SUM(E157:E164)</f>
        <v>11660000</v>
      </c>
      <c r="F165" s="197">
        <f t="shared" si="15"/>
        <v>16060000</v>
      </c>
      <c r="G165" s="197">
        <f t="shared" si="15"/>
        <v>13560000</v>
      </c>
      <c r="H165" s="197">
        <f t="shared" si="15"/>
        <v>60000</v>
      </c>
      <c r="I165" s="197"/>
      <c r="J165" s="197">
        <f t="shared" si="15"/>
        <v>41340000</v>
      </c>
      <c r="K165" s="141"/>
      <c r="L165" s="141"/>
      <c r="N165" s="14"/>
      <c r="O165" s="14"/>
      <c r="P165" s="14"/>
      <c r="Q165" s="14"/>
    </row>
    <row r="166" spans="1:17" ht="28.5" customHeight="1">
      <c r="A166" s="27"/>
      <c r="D166" s="198"/>
      <c r="E166" s="200"/>
      <c r="F166" s="199"/>
      <c r="G166" s="200"/>
      <c r="H166" s="200"/>
      <c r="I166" s="201"/>
      <c r="J166" s="202"/>
      <c r="K166" s="141"/>
      <c r="L166" s="141"/>
      <c r="N166" s="14"/>
      <c r="O166" s="14"/>
      <c r="P166" s="14"/>
      <c r="Q166" s="14"/>
    </row>
    <row r="167" spans="1:17" ht="28.5" customHeight="1" outlineLevel="2">
      <c r="A167" s="27"/>
      <c r="B167" s="27" t="s">
        <v>257</v>
      </c>
      <c r="C167" s="64"/>
      <c r="D167" s="203" t="s">
        <v>258</v>
      </c>
      <c r="E167" s="204">
        <v>2000000</v>
      </c>
      <c r="F167" s="205">
        <v>1500000</v>
      </c>
      <c r="G167" s="206">
        <v>1000000</v>
      </c>
      <c r="H167" s="206">
        <v>500000</v>
      </c>
      <c r="I167" s="139"/>
      <c r="J167" s="207">
        <f t="shared" ref="J167:J180" si="16">SUM(E167:H167)</f>
        <v>5000000</v>
      </c>
      <c r="K167" s="141"/>
      <c r="L167" s="141" t="s">
        <v>259</v>
      </c>
      <c r="M167" s="28"/>
      <c r="N167" s="14"/>
      <c r="O167" s="14"/>
      <c r="P167" s="14"/>
      <c r="Q167" s="14"/>
    </row>
    <row r="168" spans="1:17" ht="28.5" customHeight="1" outlineLevel="2">
      <c r="A168" s="27"/>
      <c r="B168" s="27" t="s">
        <v>260</v>
      </c>
      <c r="C168" s="64"/>
      <c r="D168" s="208" t="s">
        <v>261</v>
      </c>
      <c r="E168" s="204">
        <v>500000</v>
      </c>
      <c r="F168" s="205">
        <v>500000</v>
      </c>
      <c r="G168" s="206"/>
      <c r="H168" s="206">
        <v>0</v>
      </c>
      <c r="I168" s="139"/>
      <c r="J168" s="207">
        <f t="shared" si="16"/>
        <v>1000000</v>
      </c>
      <c r="K168" s="141"/>
      <c r="L168" s="141" t="s">
        <v>259</v>
      </c>
      <c r="M168" s="28"/>
      <c r="N168" s="14"/>
      <c r="O168" s="14"/>
      <c r="P168" s="14"/>
      <c r="Q168" s="14"/>
    </row>
    <row r="169" spans="1:17" ht="28.5" customHeight="1" outlineLevel="2">
      <c r="A169" s="27"/>
      <c r="B169" s="27" t="s">
        <v>262</v>
      </c>
      <c r="C169" s="64"/>
      <c r="D169" s="203" t="s">
        <v>263</v>
      </c>
      <c r="E169" s="204">
        <v>1000000</v>
      </c>
      <c r="F169" s="205">
        <v>1000000</v>
      </c>
      <c r="G169" s="206">
        <v>1000000</v>
      </c>
      <c r="H169" s="206">
        <v>1000000</v>
      </c>
      <c r="I169" s="139"/>
      <c r="J169" s="207">
        <f t="shared" si="16"/>
        <v>4000000</v>
      </c>
      <c r="K169" s="141"/>
      <c r="L169" s="141" t="s">
        <v>259</v>
      </c>
      <c r="M169" s="28"/>
      <c r="N169" s="14"/>
      <c r="O169" s="14"/>
      <c r="P169" s="14"/>
      <c r="Q169" s="14"/>
    </row>
    <row r="170" spans="1:17" ht="28.5" customHeight="1" outlineLevel="2">
      <c r="A170" s="27"/>
      <c r="B170" s="27" t="s">
        <v>264</v>
      </c>
      <c r="C170" s="64"/>
      <c r="D170" s="203" t="s">
        <v>265</v>
      </c>
      <c r="E170" s="204">
        <v>1500000</v>
      </c>
      <c r="F170" s="204">
        <v>1500000</v>
      </c>
      <c r="G170" s="204">
        <v>1500000</v>
      </c>
      <c r="H170" s="206">
        <v>1500000</v>
      </c>
      <c r="I170" s="139"/>
      <c r="J170" s="207">
        <f t="shared" si="16"/>
        <v>6000000</v>
      </c>
      <c r="K170" s="141"/>
      <c r="L170" s="141" t="s">
        <v>259</v>
      </c>
      <c r="M170" s="28"/>
      <c r="N170" s="14"/>
      <c r="O170" s="14"/>
      <c r="P170" s="14"/>
      <c r="Q170" s="14"/>
    </row>
    <row r="171" spans="1:17" ht="28.5" customHeight="1" outlineLevel="2">
      <c r="A171" s="27"/>
      <c r="B171" s="27" t="s">
        <v>266</v>
      </c>
      <c r="C171" s="64"/>
      <c r="D171" s="203" t="s">
        <v>267</v>
      </c>
      <c r="E171" s="204">
        <v>1400000</v>
      </c>
      <c r="F171" s="205">
        <v>1300000</v>
      </c>
      <c r="G171" s="206">
        <v>1300000</v>
      </c>
      <c r="H171" s="206">
        <v>1300000</v>
      </c>
      <c r="I171" s="139"/>
      <c r="J171" s="207">
        <f t="shared" si="16"/>
        <v>5300000</v>
      </c>
      <c r="K171" s="141"/>
      <c r="L171" s="141" t="s">
        <v>259</v>
      </c>
      <c r="M171" s="28"/>
      <c r="N171" s="14"/>
      <c r="O171" s="14"/>
      <c r="P171" s="14"/>
      <c r="Q171" s="14"/>
    </row>
    <row r="172" spans="1:17" ht="28.5" customHeight="1" outlineLevel="2">
      <c r="A172" s="27"/>
      <c r="B172" s="27" t="s">
        <v>268</v>
      </c>
      <c r="C172" s="64"/>
      <c r="D172" s="203" t="s">
        <v>269</v>
      </c>
      <c r="E172" s="204">
        <f>6145000+591311</f>
        <v>6736311</v>
      </c>
      <c r="F172" s="205">
        <v>4300000</v>
      </c>
      <c r="G172" s="206">
        <v>5000000</v>
      </c>
      <c r="H172" s="206">
        <v>5000000</v>
      </c>
      <c r="I172" s="139"/>
      <c r="J172" s="207">
        <f t="shared" si="16"/>
        <v>21036311</v>
      </c>
      <c r="K172" s="141"/>
      <c r="L172" s="141" t="s">
        <v>259</v>
      </c>
      <c r="M172" s="28" t="s">
        <v>270</v>
      </c>
      <c r="N172" s="14"/>
      <c r="O172" s="14"/>
      <c r="P172" s="14"/>
      <c r="Q172" s="14"/>
    </row>
    <row r="173" spans="1:17" ht="28.5" customHeight="1" outlineLevel="2">
      <c r="A173" s="27"/>
      <c r="B173" s="27" t="s">
        <v>271</v>
      </c>
      <c r="C173" s="64"/>
      <c r="D173" s="203" t="s">
        <v>272</v>
      </c>
      <c r="E173" s="204">
        <f>190000+190984</f>
        <v>380984</v>
      </c>
      <c r="F173" s="205">
        <v>150000</v>
      </c>
      <c r="G173" s="206">
        <v>150000</v>
      </c>
      <c r="H173" s="206">
        <v>100000</v>
      </c>
      <c r="I173" s="139"/>
      <c r="J173" s="207">
        <f t="shared" si="16"/>
        <v>780984</v>
      </c>
      <c r="K173" s="141"/>
      <c r="L173" s="141" t="s">
        <v>259</v>
      </c>
      <c r="M173" s="28"/>
      <c r="N173" s="14"/>
      <c r="O173" s="14"/>
      <c r="P173" s="14"/>
      <c r="Q173" s="14"/>
    </row>
    <row r="174" spans="1:17" ht="28.5" customHeight="1" outlineLevel="2">
      <c r="A174" s="27"/>
      <c r="B174" s="27" t="s">
        <v>273</v>
      </c>
      <c r="C174" s="64"/>
      <c r="D174" s="203" t="s">
        <v>274</v>
      </c>
      <c r="E174" s="204">
        <v>600000</v>
      </c>
      <c r="F174" s="205">
        <v>500000</v>
      </c>
      <c r="G174" s="206">
        <v>400000</v>
      </c>
      <c r="H174" s="206">
        <v>400000</v>
      </c>
      <c r="I174" s="139"/>
      <c r="J174" s="207">
        <f t="shared" si="16"/>
        <v>1900000</v>
      </c>
      <c r="K174" s="141"/>
      <c r="L174" s="141" t="s">
        <v>259</v>
      </c>
      <c r="M174" s="28"/>
      <c r="N174" s="14"/>
      <c r="O174" s="14"/>
      <c r="P174" s="14"/>
      <c r="Q174" s="14"/>
    </row>
    <row r="175" spans="1:17" ht="28.5" customHeight="1" outlineLevel="2">
      <c r="A175" s="27"/>
      <c r="B175" s="27" t="s">
        <v>275</v>
      </c>
      <c r="C175" s="64"/>
      <c r="D175" s="203" t="s">
        <v>276</v>
      </c>
      <c r="E175" s="204">
        <v>120000</v>
      </c>
      <c r="F175" s="204">
        <v>120000</v>
      </c>
      <c r="G175" s="204">
        <v>120000</v>
      </c>
      <c r="H175" s="206">
        <v>120000</v>
      </c>
      <c r="I175" s="139"/>
      <c r="J175" s="207">
        <f t="shared" si="16"/>
        <v>480000</v>
      </c>
      <c r="K175" s="141"/>
      <c r="L175" s="141" t="s">
        <v>259</v>
      </c>
      <c r="M175" s="28"/>
      <c r="N175" s="14"/>
      <c r="O175" s="14"/>
      <c r="P175" s="14"/>
      <c r="Q175" s="14"/>
    </row>
    <row r="176" spans="1:17" ht="28.5" customHeight="1" outlineLevel="2">
      <c r="A176" s="27"/>
      <c r="B176" s="27" t="s">
        <v>277</v>
      </c>
      <c r="C176" s="64"/>
      <c r="D176" s="209" t="s">
        <v>278</v>
      </c>
      <c r="E176" s="49">
        <v>300000</v>
      </c>
      <c r="F176" s="114">
        <v>200000</v>
      </c>
      <c r="G176" s="49">
        <v>200000</v>
      </c>
      <c r="H176" s="49">
        <v>150000</v>
      </c>
      <c r="I176" s="139"/>
      <c r="J176" s="207">
        <f t="shared" si="16"/>
        <v>850000</v>
      </c>
      <c r="K176" s="141"/>
      <c r="L176" s="141" t="s">
        <v>259</v>
      </c>
      <c r="M176" s="28"/>
      <c r="N176" s="14"/>
      <c r="O176" s="14"/>
      <c r="P176" s="14"/>
      <c r="Q176" s="14"/>
    </row>
    <row r="177" spans="1:17" ht="28.5" customHeight="1" outlineLevel="2">
      <c r="A177" s="27"/>
      <c r="B177" s="27" t="s">
        <v>279</v>
      </c>
      <c r="C177" s="64"/>
      <c r="D177" s="209" t="s">
        <v>280</v>
      </c>
      <c r="E177" s="49">
        <v>3335015</v>
      </c>
      <c r="F177" s="114">
        <v>3335015</v>
      </c>
      <c r="G177" s="49">
        <v>3335015</v>
      </c>
      <c r="H177" s="49">
        <v>3335015</v>
      </c>
      <c r="I177" s="139"/>
      <c r="J177" s="207">
        <f t="shared" si="16"/>
        <v>13340060</v>
      </c>
      <c r="K177" s="141"/>
      <c r="L177" s="141" t="s">
        <v>259</v>
      </c>
      <c r="M177" s="28"/>
      <c r="N177" s="14"/>
      <c r="O177" s="14"/>
      <c r="P177" s="14"/>
      <c r="Q177" s="14"/>
    </row>
    <row r="178" spans="1:17" ht="28.5" customHeight="1" outlineLevel="2">
      <c r="A178" s="27"/>
      <c r="B178" s="27" t="s">
        <v>281</v>
      </c>
      <c r="C178" s="64"/>
      <c r="D178" s="209" t="s">
        <v>282</v>
      </c>
      <c r="E178" s="49">
        <v>10389637</v>
      </c>
      <c r="F178" s="114">
        <v>10389637</v>
      </c>
      <c r="G178" s="49">
        <v>10389637</v>
      </c>
      <c r="H178" s="49">
        <v>10389637</v>
      </c>
      <c r="I178" s="139"/>
      <c r="J178" s="207">
        <f t="shared" si="16"/>
        <v>41558548</v>
      </c>
      <c r="K178" s="141"/>
      <c r="L178" s="141" t="s">
        <v>259</v>
      </c>
      <c r="M178" s="28"/>
      <c r="N178" s="14"/>
      <c r="O178" s="14"/>
      <c r="P178" s="14"/>
      <c r="Q178" s="14"/>
    </row>
    <row r="179" spans="1:17" ht="28.5" customHeight="1" outlineLevel="2">
      <c r="A179" s="27"/>
      <c r="B179" s="27" t="s">
        <v>283</v>
      </c>
      <c r="C179" s="64"/>
      <c r="D179" s="209" t="s">
        <v>284</v>
      </c>
      <c r="E179" s="49">
        <v>8503914</v>
      </c>
      <c r="F179" s="114">
        <v>8503914</v>
      </c>
      <c r="G179" s="49">
        <v>8503914</v>
      </c>
      <c r="H179" s="49">
        <v>8503914</v>
      </c>
      <c r="I179" s="139"/>
      <c r="J179" s="207">
        <f t="shared" si="16"/>
        <v>34015656</v>
      </c>
      <c r="K179" s="141"/>
      <c r="L179" s="141" t="s">
        <v>259</v>
      </c>
      <c r="M179" s="28"/>
      <c r="N179" s="14"/>
      <c r="O179" s="14"/>
      <c r="P179" s="14"/>
      <c r="Q179" s="14"/>
    </row>
    <row r="180" spans="1:17" ht="28.5" customHeight="1" outlineLevel="2">
      <c r="A180" s="27"/>
      <c r="B180" s="27" t="s">
        <v>285</v>
      </c>
      <c r="C180" s="64"/>
      <c r="D180" s="209" t="s">
        <v>286</v>
      </c>
      <c r="E180" s="49">
        <f>1000000+261496</f>
        <v>1261496</v>
      </c>
      <c r="F180" s="114">
        <v>4000000</v>
      </c>
      <c r="G180" s="49">
        <v>4000000</v>
      </c>
      <c r="H180" s="49">
        <v>3000000</v>
      </c>
      <c r="I180" s="139"/>
      <c r="J180" s="207">
        <f t="shared" si="16"/>
        <v>12261496</v>
      </c>
      <c r="K180" s="141"/>
      <c r="L180" s="141" t="s">
        <v>259</v>
      </c>
      <c r="M180" s="28" t="s">
        <v>270</v>
      </c>
      <c r="N180" s="14"/>
      <c r="O180" s="14"/>
      <c r="P180" s="14"/>
      <c r="Q180" s="14"/>
    </row>
    <row r="181" spans="1:17" ht="28.5" customHeight="1" outlineLevel="2">
      <c r="A181" s="27"/>
      <c r="D181" s="210"/>
      <c r="E181" s="88"/>
      <c r="F181" s="115"/>
      <c r="G181" s="88"/>
      <c r="H181" s="88"/>
      <c r="I181" s="201"/>
      <c r="J181" s="211"/>
      <c r="K181" s="141"/>
      <c r="L181" s="141"/>
      <c r="N181" s="14"/>
      <c r="O181" s="14"/>
      <c r="P181" s="14"/>
      <c r="Q181" s="14"/>
    </row>
    <row r="182" spans="1:17" ht="28.5" customHeight="1" outlineLevel="1">
      <c r="A182" s="27"/>
      <c r="D182" s="212" t="s">
        <v>287</v>
      </c>
      <c r="E182" s="55">
        <f>SUM(E167:E180)</f>
        <v>38027357</v>
      </c>
      <c r="F182" s="55">
        <f>SUM(F167:F180)</f>
        <v>37298566</v>
      </c>
      <c r="G182" s="55">
        <f>SUM(G167:G180)</f>
        <v>36898566</v>
      </c>
      <c r="H182" s="55">
        <f>SUM(H167:H180)</f>
        <v>35298566</v>
      </c>
      <c r="I182" s="213">
        <f>SUM(I176:I176)</f>
        <v>0</v>
      </c>
      <c r="J182" s="55">
        <f>SUM(J167:J180)</f>
        <v>147523055</v>
      </c>
      <c r="K182" s="141"/>
      <c r="L182" s="141"/>
      <c r="N182" s="14"/>
      <c r="O182" s="14"/>
      <c r="P182" s="14"/>
      <c r="Q182" s="14"/>
    </row>
    <row r="183" spans="1:17" ht="28.5" customHeight="1" outlineLevel="1">
      <c r="A183" s="27"/>
      <c r="D183" s="214"/>
      <c r="E183" s="117"/>
      <c r="F183" s="116"/>
      <c r="G183" s="117"/>
      <c r="H183" s="117"/>
      <c r="I183" s="201"/>
      <c r="J183" s="181"/>
      <c r="K183" s="141"/>
      <c r="L183" s="141"/>
      <c r="N183" s="14"/>
      <c r="O183" s="14"/>
      <c r="P183" s="14"/>
      <c r="Q183" s="14"/>
    </row>
    <row r="184" spans="1:17" ht="28.5" customHeight="1" outlineLevel="2">
      <c r="A184" s="27"/>
      <c r="B184" s="1" t="s">
        <v>288</v>
      </c>
      <c r="C184" s="101"/>
      <c r="D184" s="144" t="s">
        <v>289</v>
      </c>
      <c r="E184" s="49">
        <v>890000</v>
      </c>
      <c r="F184" s="114">
        <v>1350000</v>
      </c>
      <c r="G184" s="49">
        <v>11637</v>
      </c>
      <c r="H184" s="49"/>
      <c r="I184" s="139"/>
      <c r="J184" s="207">
        <f t="shared" ref="J184:J198" si="17">SUM(E184:I184)</f>
        <v>2251637</v>
      </c>
      <c r="K184" s="141"/>
      <c r="L184" s="141" t="s">
        <v>176</v>
      </c>
      <c r="M184" s="28"/>
      <c r="N184" s="14"/>
      <c r="O184" s="14"/>
      <c r="P184" s="14"/>
      <c r="Q184" s="14"/>
    </row>
    <row r="185" spans="1:17" ht="28.5" customHeight="1" outlineLevel="2">
      <c r="A185" s="27"/>
      <c r="B185" s="1" t="s">
        <v>290</v>
      </c>
      <c r="C185" s="36"/>
      <c r="D185" s="144" t="s">
        <v>291</v>
      </c>
      <c r="E185" s="49">
        <v>872903</v>
      </c>
      <c r="F185" s="114">
        <v>0</v>
      </c>
      <c r="G185" s="49">
        <v>0</v>
      </c>
      <c r="H185" s="49">
        <v>0</v>
      </c>
      <c r="I185" s="139"/>
      <c r="J185" s="207">
        <f t="shared" si="17"/>
        <v>872903</v>
      </c>
      <c r="K185" s="141"/>
      <c r="L185" s="141"/>
      <c r="N185" s="14"/>
      <c r="O185" s="14"/>
      <c r="P185" s="14"/>
      <c r="Q185" s="14"/>
    </row>
    <row r="186" spans="1:17" ht="28.5" customHeight="1" outlineLevel="2">
      <c r="A186" s="27"/>
      <c r="B186" s="1" t="s">
        <v>292</v>
      </c>
      <c r="C186" s="36"/>
      <c r="D186" s="209" t="s">
        <v>293</v>
      </c>
      <c r="E186" s="216">
        <v>37276848</v>
      </c>
      <c r="F186" s="215">
        <v>41262637</v>
      </c>
      <c r="G186" s="216">
        <v>22750065</v>
      </c>
      <c r="H186" s="216">
        <v>78595634</v>
      </c>
      <c r="I186" s="139"/>
      <c r="J186" s="207">
        <f t="shared" si="17"/>
        <v>179885184</v>
      </c>
      <c r="K186" s="141"/>
      <c r="L186" s="141" t="s">
        <v>294</v>
      </c>
      <c r="M186" s="28"/>
      <c r="N186" s="14"/>
      <c r="O186" s="14"/>
      <c r="P186" s="14"/>
      <c r="Q186" s="14"/>
    </row>
    <row r="187" spans="1:17" ht="28.5" customHeight="1" outlineLevel="2">
      <c r="A187" s="27"/>
      <c r="C187" s="36"/>
      <c r="D187" s="217" t="s">
        <v>295</v>
      </c>
      <c r="E187" s="216">
        <v>4459227</v>
      </c>
      <c r="F187" s="215">
        <v>1233753</v>
      </c>
      <c r="G187" s="216"/>
      <c r="H187" s="49"/>
      <c r="I187" s="139"/>
      <c r="J187" s="207">
        <f t="shared" si="17"/>
        <v>5692980</v>
      </c>
      <c r="K187" s="141"/>
      <c r="L187" s="141"/>
      <c r="M187" s="28"/>
      <c r="N187" s="14"/>
      <c r="O187" s="14"/>
      <c r="P187" s="14"/>
      <c r="Q187" s="14"/>
    </row>
    <row r="188" spans="1:17" ht="28.5" customHeight="1" outlineLevel="2">
      <c r="A188" s="27"/>
      <c r="C188" s="36"/>
      <c r="D188" s="217" t="s">
        <v>296</v>
      </c>
      <c r="E188" s="216">
        <v>3951542</v>
      </c>
      <c r="F188" s="215">
        <v>3951542</v>
      </c>
      <c r="G188" s="216">
        <v>9781993</v>
      </c>
      <c r="H188" s="49">
        <v>79866226</v>
      </c>
      <c r="I188" s="139"/>
      <c r="J188" s="207">
        <f t="shared" si="17"/>
        <v>97551303</v>
      </c>
      <c r="K188" s="141"/>
      <c r="L188" s="141"/>
      <c r="M188" s="28"/>
      <c r="N188" s="14"/>
      <c r="O188" s="14"/>
      <c r="P188" s="14"/>
      <c r="Q188" s="14"/>
    </row>
    <row r="189" spans="1:17" ht="28.5" customHeight="1" outlineLevel="2">
      <c r="A189" s="27"/>
      <c r="C189" s="36"/>
      <c r="D189" s="217" t="s">
        <v>297</v>
      </c>
      <c r="E189" s="216">
        <v>125671</v>
      </c>
      <c r="F189" s="215">
        <v>6314228</v>
      </c>
      <c r="G189" s="216">
        <v>1839655</v>
      </c>
      <c r="H189" s="49">
        <v>1400446</v>
      </c>
      <c r="I189" s="139"/>
      <c r="J189" s="207">
        <f t="shared" si="17"/>
        <v>9680000</v>
      </c>
      <c r="K189" s="141"/>
      <c r="L189" s="141"/>
      <c r="N189" s="14"/>
      <c r="O189" s="14"/>
      <c r="P189" s="14"/>
      <c r="Q189" s="14"/>
    </row>
    <row r="190" spans="1:17" ht="28.5" customHeight="1" outlineLevel="2">
      <c r="A190" s="27"/>
      <c r="C190" s="36"/>
      <c r="D190" s="217" t="s">
        <v>298</v>
      </c>
      <c r="E190" s="216">
        <v>2235135</v>
      </c>
      <c r="F190" s="215">
        <v>2445465</v>
      </c>
      <c r="G190" s="216">
        <v>219400</v>
      </c>
      <c r="H190" s="49">
        <v>0</v>
      </c>
      <c r="I190" s="139"/>
      <c r="J190" s="207">
        <f t="shared" si="17"/>
        <v>4900000</v>
      </c>
      <c r="K190" s="141"/>
      <c r="L190" s="141"/>
      <c r="N190" s="14"/>
      <c r="O190" s="14"/>
      <c r="P190" s="14"/>
      <c r="Q190" s="14"/>
    </row>
    <row r="191" spans="1:17" ht="28.5" customHeight="1" outlineLevel="2">
      <c r="A191" s="27"/>
      <c r="C191" s="36"/>
      <c r="D191" s="217" t="s">
        <v>299</v>
      </c>
      <c r="E191" s="216">
        <v>1008796</v>
      </c>
      <c r="F191" s="215">
        <v>4633954</v>
      </c>
      <c r="G191" s="216">
        <v>257250</v>
      </c>
      <c r="H191" s="49">
        <v>0</v>
      </c>
      <c r="I191" s="139"/>
      <c r="J191" s="207">
        <f t="shared" si="17"/>
        <v>5900000</v>
      </c>
      <c r="K191" s="141"/>
      <c r="L191" s="141"/>
      <c r="N191" s="14"/>
      <c r="O191" s="14"/>
      <c r="P191" s="14"/>
      <c r="Q191" s="14"/>
    </row>
    <row r="192" spans="1:17" ht="28.5" customHeight="1" outlineLevel="2">
      <c r="A192" s="27"/>
      <c r="B192" s="1" t="s">
        <v>300</v>
      </c>
      <c r="C192" s="36"/>
      <c r="D192" s="209" t="s">
        <v>301</v>
      </c>
      <c r="E192" s="49">
        <v>9338517</v>
      </c>
      <c r="F192" s="114">
        <v>3334440</v>
      </c>
      <c r="G192" s="49">
        <v>922305</v>
      </c>
      <c r="H192" s="49">
        <v>900832</v>
      </c>
      <c r="I192" s="139"/>
      <c r="J192" s="207">
        <f t="shared" si="17"/>
        <v>14496094</v>
      </c>
      <c r="K192" s="141"/>
      <c r="L192" s="141" t="s">
        <v>302</v>
      </c>
      <c r="M192" s="28"/>
      <c r="N192" s="14"/>
      <c r="O192" s="14"/>
      <c r="P192" s="14"/>
      <c r="Q192" s="14"/>
    </row>
    <row r="193" spans="1:17" ht="28.5" customHeight="1" outlineLevel="2">
      <c r="A193" s="27"/>
      <c r="B193" s="1" t="s">
        <v>303</v>
      </c>
      <c r="C193" s="36"/>
      <c r="D193" s="144" t="s">
        <v>304</v>
      </c>
      <c r="E193" s="49">
        <v>9663308</v>
      </c>
      <c r="F193" s="114"/>
      <c r="G193" s="49">
        <v>0</v>
      </c>
      <c r="H193" s="49">
        <v>0</v>
      </c>
      <c r="I193" s="139"/>
      <c r="J193" s="207">
        <f t="shared" si="17"/>
        <v>9663308</v>
      </c>
      <c r="K193" s="141"/>
      <c r="L193" s="141"/>
      <c r="N193" s="14"/>
      <c r="O193" s="14"/>
      <c r="P193" s="14"/>
      <c r="Q193" s="14"/>
    </row>
    <row r="194" spans="1:17" ht="28.5" customHeight="1" outlineLevel="2">
      <c r="A194" s="27"/>
      <c r="B194" s="1" t="s">
        <v>305</v>
      </c>
      <c r="C194" s="36"/>
      <c r="D194" s="209" t="s">
        <v>306</v>
      </c>
      <c r="E194" s="49">
        <v>3000000</v>
      </c>
      <c r="F194" s="114">
        <v>15000000</v>
      </c>
      <c r="G194" s="49">
        <v>3000000</v>
      </c>
      <c r="H194" s="49">
        <v>3000000</v>
      </c>
      <c r="I194" s="139"/>
      <c r="J194" s="207">
        <f t="shared" si="17"/>
        <v>24000000</v>
      </c>
      <c r="K194" s="141"/>
      <c r="L194" s="143"/>
      <c r="M194" s="27"/>
      <c r="N194" s="14"/>
      <c r="O194" s="14"/>
      <c r="P194" s="14"/>
      <c r="Q194" s="14"/>
    </row>
    <row r="195" spans="1:17" ht="28.5" customHeight="1" outlineLevel="2">
      <c r="A195" s="27"/>
      <c r="B195" s="1" t="s">
        <v>307</v>
      </c>
      <c r="C195" s="36"/>
      <c r="D195" s="144" t="s">
        <v>308</v>
      </c>
      <c r="E195" s="49">
        <v>363316</v>
      </c>
      <c r="F195" s="114">
        <v>1989138</v>
      </c>
      <c r="G195" s="49">
        <v>286393</v>
      </c>
      <c r="H195" s="49">
        <v>0</v>
      </c>
      <c r="I195" s="139"/>
      <c r="J195" s="207">
        <f t="shared" si="17"/>
        <v>2638847</v>
      </c>
      <c r="K195" s="141"/>
      <c r="L195" s="141"/>
      <c r="N195" s="14"/>
      <c r="O195" s="14"/>
      <c r="P195" s="14"/>
      <c r="Q195" s="14"/>
    </row>
    <row r="196" spans="1:17" ht="28.5" customHeight="1" outlineLevel="2">
      <c r="A196" s="27"/>
      <c r="B196" s="1" t="s">
        <v>309</v>
      </c>
      <c r="C196" s="36"/>
      <c r="D196" s="144" t="s">
        <v>310</v>
      </c>
      <c r="E196" s="49">
        <v>1034100</v>
      </c>
      <c r="F196" s="114">
        <v>1897675</v>
      </c>
      <c r="G196" s="49">
        <v>354292</v>
      </c>
      <c r="H196" s="49">
        <v>0</v>
      </c>
      <c r="I196" s="139"/>
      <c r="J196" s="207">
        <f t="shared" si="17"/>
        <v>3286067</v>
      </c>
      <c r="K196" s="141"/>
      <c r="L196" s="141"/>
      <c r="N196" s="14"/>
      <c r="O196" s="14"/>
      <c r="P196" s="14"/>
      <c r="Q196" s="14"/>
    </row>
    <row r="197" spans="1:17" ht="28.5" customHeight="1" outlineLevel="2">
      <c r="A197" s="27"/>
      <c r="B197" s="1" t="s">
        <v>311</v>
      </c>
      <c r="C197" s="36"/>
      <c r="D197" s="209" t="s">
        <v>312</v>
      </c>
      <c r="E197" s="49">
        <v>15948617</v>
      </c>
      <c r="F197" s="114">
        <v>12361462</v>
      </c>
      <c r="G197" s="49">
        <v>0</v>
      </c>
      <c r="H197" s="49"/>
      <c r="I197" s="139"/>
      <c r="J197" s="207">
        <f t="shared" si="17"/>
        <v>28310079</v>
      </c>
      <c r="K197" s="141"/>
      <c r="L197" s="141"/>
      <c r="N197" s="14"/>
      <c r="O197" s="14"/>
      <c r="P197" s="14"/>
      <c r="Q197" s="14"/>
    </row>
    <row r="198" spans="1:17" ht="28.5" customHeight="1" outlineLevel="2">
      <c r="A198" s="27"/>
      <c r="B198" s="1" t="s">
        <v>313</v>
      </c>
      <c r="C198" s="36"/>
      <c r="D198" s="209" t="s">
        <v>314</v>
      </c>
      <c r="E198" s="49">
        <v>481000</v>
      </c>
      <c r="F198" s="114">
        <v>0</v>
      </c>
      <c r="G198" s="49">
        <v>0</v>
      </c>
      <c r="H198" s="49"/>
      <c r="I198" s="139"/>
      <c r="J198" s="207">
        <f t="shared" si="17"/>
        <v>481000</v>
      </c>
      <c r="K198" s="141"/>
      <c r="L198" s="141"/>
      <c r="N198" s="14"/>
      <c r="O198" s="14"/>
      <c r="P198" s="14"/>
      <c r="Q198" s="14"/>
    </row>
    <row r="199" spans="1:17" ht="28.5" customHeight="1" outlineLevel="2">
      <c r="A199" s="27"/>
      <c r="D199" s="218"/>
      <c r="E199" s="219"/>
      <c r="F199" s="199"/>
      <c r="G199" s="219"/>
      <c r="H199" s="219"/>
      <c r="I199" s="201"/>
      <c r="J199" s="211"/>
      <c r="K199" s="141"/>
      <c r="L199" s="141"/>
      <c r="N199" s="14"/>
      <c r="O199" s="14"/>
      <c r="P199" s="14"/>
      <c r="Q199" s="14"/>
    </row>
    <row r="200" spans="1:17" ht="28.5" customHeight="1" outlineLevel="1">
      <c r="A200" s="27"/>
      <c r="D200" s="220" t="s">
        <v>315</v>
      </c>
      <c r="E200" s="221">
        <f>+SUM(E184:E198)</f>
        <v>90648980</v>
      </c>
      <c r="F200" s="221">
        <f>+SUM(F184:F198)</f>
        <v>95774294</v>
      </c>
      <c r="G200" s="221">
        <f>+SUM(G184:G198)</f>
        <v>39422990</v>
      </c>
      <c r="H200" s="221">
        <f>+SUM(H184:H198)</f>
        <v>163763138</v>
      </c>
      <c r="I200" s="222"/>
      <c r="J200" s="221">
        <f>+SUM(J184:J198)</f>
        <v>389609402</v>
      </c>
      <c r="K200" s="141"/>
      <c r="L200" s="141"/>
      <c r="N200" s="14"/>
      <c r="O200" s="14"/>
      <c r="P200" s="14"/>
      <c r="Q200" s="14"/>
    </row>
    <row r="201" spans="1:17" ht="28.5" customHeight="1" outlineLevel="1">
      <c r="A201" s="27"/>
      <c r="D201" s="198"/>
      <c r="E201" s="223"/>
      <c r="F201" s="199"/>
      <c r="G201" s="199"/>
      <c r="H201" s="199"/>
      <c r="I201" s="201"/>
      <c r="J201" s="170"/>
      <c r="K201" s="141"/>
      <c r="L201" s="141"/>
      <c r="N201" s="14"/>
      <c r="O201" s="14"/>
      <c r="P201" s="14"/>
      <c r="Q201" s="14"/>
    </row>
    <row r="202" spans="1:17" ht="28.5" customHeight="1" thickBot="1">
      <c r="A202" s="27"/>
      <c r="D202" s="224" t="s">
        <v>316</v>
      </c>
      <c r="E202" s="225">
        <f>E200+E182+E165</f>
        <v>140336337</v>
      </c>
      <c r="F202" s="225">
        <f>F200+F182+F165</f>
        <v>149132860</v>
      </c>
      <c r="G202" s="225">
        <f>G200+G182+G165</f>
        <v>89881556</v>
      </c>
      <c r="H202" s="225">
        <f>H200+H182+H165</f>
        <v>199121704</v>
      </c>
      <c r="I202" s="226"/>
      <c r="J202" s="227">
        <f>SUM(E202:H202)</f>
        <v>578472457</v>
      </c>
      <c r="K202" s="141"/>
      <c r="L202" s="141"/>
      <c r="N202" s="14"/>
      <c r="O202" s="14"/>
      <c r="P202" s="14"/>
      <c r="Q202" s="14"/>
    </row>
    <row r="203" spans="1:17" ht="28.5" customHeight="1">
      <c r="A203" s="27"/>
      <c r="D203" s="228"/>
      <c r="E203" s="199"/>
      <c r="F203" s="199"/>
      <c r="G203" s="199"/>
      <c r="H203" s="199"/>
      <c r="I203" s="201"/>
      <c r="J203" s="170"/>
      <c r="K203" s="141"/>
      <c r="L203" s="141"/>
      <c r="N203" s="14"/>
      <c r="O203" s="14"/>
      <c r="P203" s="14"/>
      <c r="Q203" s="14"/>
    </row>
    <row r="204" spans="1:17" ht="28.5" customHeight="1" thickBot="1">
      <c r="A204" s="27"/>
      <c r="D204" s="229" t="s">
        <v>317</v>
      </c>
      <c r="E204" s="230">
        <f>+E202+E152</f>
        <v>210088262.72999999</v>
      </c>
      <c r="F204" s="230">
        <f>+F202+F152</f>
        <v>180891044.13</v>
      </c>
      <c r="G204" s="230">
        <f>+G202+G152</f>
        <v>120750109.84999999</v>
      </c>
      <c r="H204" s="230">
        <f>+H202+H152</f>
        <v>213384591</v>
      </c>
      <c r="I204" s="231"/>
      <c r="J204" s="232">
        <f>J202+J152</f>
        <v>725114007.71000004</v>
      </c>
      <c r="K204" s="141"/>
      <c r="L204" s="141"/>
      <c r="N204" s="113">
        <f>SUM(N7:N203)</f>
        <v>1364755.31</v>
      </c>
      <c r="O204" s="113">
        <f>SUM(O7:O203)</f>
        <v>455170.13</v>
      </c>
      <c r="P204" s="113">
        <f>SUM(P7:P203)</f>
        <v>0</v>
      </c>
      <c r="Q204" s="113">
        <f>SUM(Q7:Q203)</f>
        <v>0</v>
      </c>
    </row>
    <row r="205" spans="1:17" ht="28.5" customHeight="1" thickTop="1">
      <c r="A205" s="27"/>
      <c r="D205" s="233"/>
      <c r="E205" s="115"/>
      <c r="F205" s="115"/>
      <c r="G205" s="115"/>
      <c r="H205" s="141"/>
      <c r="I205" s="201"/>
      <c r="J205" s="170"/>
      <c r="K205" s="141"/>
      <c r="L205" s="170"/>
      <c r="M205" s="118"/>
    </row>
    <row r="206" spans="1:17" ht="28.5" customHeight="1">
      <c r="A206" s="27"/>
      <c r="D206" s="234" t="s">
        <v>318</v>
      </c>
      <c r="E206" s="119"/>
      <c r="F206" s="117"/>
      <c r="G206" s="117"/>
      <c r="H206" s="181"/>
      <c r="I206" s="180"/>
      <c r="J206" s="181"/>
      <c r="K206" s="141"/>
      <c r="L206" s="141"/>
    </row>
    <row r="207" spans="1:17" ht="28.5" customHeight="1">
      <c r="A207" s="27" t="s">
        <v>55</v>
      </c>
      <c r="D207" s="235" t="s">
        <v>319</v>
      </c>
      <c r="E207" s="88">
        <f>SUMIF($A$10:$A$152,$A$207,E10:E152)</f>
        <v>1514755.31</v>
      </c>
      <c r="F207" s="88">
        <f>SUMIF($A$10:$A$152,$A$207,F10:F152)</f>
        <v>455170.13</v>
      </c>
      <c r="G207" s="88">
        <f>SUMIF($A$10:$A$152,$A$207,G10:G152)</f>
        <v>0</v>
      </c>
      <c r="H207" s="88">
        <f>SUMIF($A$10:$A$152,$A$207,H10:H152)</f>
        <v>0</v>
      </c>
      <c r="I207" s="201" t="s">
        <v>320</v>
      </c>
      <c r="J207" s="202">
        <f t="shared" ref="J207:J215" si="18">SUM(E207:H207)</f>
        <v>1969925.44</v>
      </c>
      <c r="K207" s="141"/>
      <c r="L207" s="141"/>
    </row>
    <row r="208" spans="1:17" ht="28.5" customHeight="1">
      <c r="A208" s="120" t="s">
        <v>43</v>
      </c>
      <c r="B208" s="121"/>
      <c r="C208" s="121"/>
      <c r="D208" s="236" t="s">
        <v>321</v>
      </c>
      <c r="E208" s="81">
        <f>SUMIF($A$10:$A$151,$A$208,E10:E151)</f>
        <v>2288384.62</v>
      </c>
      <c r="F208" s="81">
        <f>SUMIF($A$10:$A$151,$A$208,F10:F151)</f>
        <v>697000</v>
      </c>
      <c r="G208" s="81">
        <f>SUMIF($A$10:$A$151,$A$208,G10:G151)+150000</f>
        <v>190000</v>
      </c>
      <c r="H208" s="81">
        <f>SUMIF($A$10:$A$151,$A$208,H10:I151)</f>
        <v>40000</v>
      </c>
      <c r="I208" s="237" t="s">
        <v>320</v>
      </c>
      <c r="J208" s="238">
        <f t="shared" si="18"/>
        <v>3215384.62</v>
      </c>
      <c r="K208" s="141"/>
      <c r="L208" s="141"/>
    </row>
    <row r="209" spans="1:25" ht="28.5" customHeight="1">
      <c r="A209" s="27" t="s">
        <v>211</v>
      </c>
      <c r="D209" s="235" t="s">
        <v>322</v>
      </c>
      <c r="E209" s="88">
        <f>SUMIF($A$11:$A$202,$A$209,E11:E204)</f>
        <v>0</v>
      </c>
      <c r="F209" s="88">
        <f>SUMIF($A$11:$A$202,$A$209,F11:F204)</f>
        <v>0</v>
      </c>
      <c r="G209" s="88">
        <f>SUMIF($A$11:$A$202,$A$209,G11:G204)</f>
        <v>2500000</v>
      </c>
      <c r="H209" s="88">
        <f>SUMIF($A$11:$A$202,$A$209,H11:H204)</f>
        <v>0</v>
      </c>
      <c r="I209" s="201"/>
      <c r="J209" s="202">
        <f t="shared" si="18"/>
        <v>2500000</v>
      </c>
      <c r="K209" s="141"/>
      <c r="L209" s="141"/>
      <c r="M209" s="118"/>
      <c r="X209" s="118"/>
      <c r="Y209" s="127"/>
    </row>
    <row r="210" spans="1:25" ht="28.5" customHeight="1">
      <c r="A210" s="27" t="s">
        <v>15</v>
      </c>
      <c r="D210" s="235" t="s">
        <v>323</v>
      </c>
      <c r="E210" s="88">
        <f>SUMIF($A$11:$A$152,$A$210,E11:E152)</f>
        <v>12721237.499999998</v>
      </c>
      <c r="F210" s="88">
        <f>SUMIF($A$11:$A$152,$A$210,F11:F152)</f>
        <v>6969591</v>
      </c>
      <c r="G210" s="88">
        <f>SUMIF($A$11:$A$152,$A$210,G11:G152)</f>
        <v>4513292.3</v>
      </c>
      <c r="H210" s="88">
        <f>SUMIF($A$11:$A$152,$A$210,H11:H152)</f>
        <v>3164040</v>
      </c>
      <c r="I210" s="201"/>
      <c r="J210" s="202">
        <f t="shared" si="18"/>
        <v>27368160.800000001</v>
      </c>
      <c r="K210" s="141"/>
      <c r="L210" s="141"/>
      <c r="X210" s="127"/>
    </row>
    <row r="211" spans="1:25" ht="28.5" customHeight="1">
      <c r="A211" s="27" t="s">
        <v>324</v>
      </c>
      <c r="D211" s="235" t="s">
        <v>325</v>
      </c>
      <c r="E211" s="88">
        <f>+E141</f>
        <v>1200000</v>
      </c>
      <c r="F211" s="88">
        <f>+F141</f>
        <v>1200000</v>
      </c>
      <c r="G211" s="88">
        <f>+G141</f>
        <v>1200000</v>
      </c>
      <c r="H211" s="88">
        <v>1200000</v>
      </c>
      <c r="I211" s="201"/>
      <c r="J211" s="202">
        <f t="shared" si="18"/>
        <v>4800000</v>
      </c>
      <c r="K211" s="141"/>
      <c r="L211" s="141"/>
    </row>
    <row r="212" spans="1:25" ht="28.5" customHeight="1">
      <c r="A212" s="27" t="s">
        <v>49</v>
      </c>
      <c r="D212" s="235" t="s">
        <v>326</v>
      </c>
      <c r="E212" s="88">
        <f>SUMIF($A$10:$A$152,$A$212,E10:E152)</f>
        <v>5605</v>
      </c>
      <c r="F212" s="88">
        <f>SUMIF($A$10:$A$152,$A$212,F10:F152)</f>
        <v>0</v>
      </c>
      <c r="G212" s="88">
        <f>SUMIF($A$10:$A$152,$A$212,G10:G152)</f>
        <v>300000</v>
      </c>
      <c r="H212" s="88">
        <f>SUMIF($A$10:$A$152,$A$212,H10:H152)</f>
        <v>0</v>
      </c>
      <c r="I212" s="201" t="s">
        <v>327</v>
      </c>
      <c r="J212" s="202">
        <f t="shared" si="18"/>
        <v>305605</v>
      </c>
      <c r="K212" s="141"/>
      <c r="L212" s="141"/>
    </row>
    <row r="213" spans="1:25" ht="28.5" customHeight="1">
      <c r="A213" s="27" t="s">
        <v>198</v>
      </c>
      <c r="D213" s="235" t="s">
        <v>328</v>
      </c>
      <c r="E213" s="88">
        <f>SUMIF($A$10:$A$152,$A$213,E10:E152)</f>
        <v>5322103.43</v>
      </c>
      <c r="F213" s="88">
        <f>SUMIF($A$10:$A$152,$A$213,F10:F152)</f>
        <v>0</v>
      </c>
      <c r="G213" s="88">
        <f>SUMIF($A$10:$A$152,$A$213,G10:G152)</f>
        <v>0</v>
      </c>
      <c r="H213" s="88">
        <f>SUMIF($A$10:$A$152,$A$213,H10:H152)</f>
        <v>0</v>
      </c>
      <c r="I213" s="201" t="s">
        <v>329</v>
      </c>
      <c r="J213" s="202">
        <f t="shared" si="18"/>
        <v>5322103.43</v>
      </c>
      <c r="K213" s="141"/>
      <c r="L213" s="141"/>
    </row>
    <row r="214" spans="1:25" ht="28.5" customHeight="1">
      <c r="A214" s="27" t="s">
        <v>195</v>
      </c>
      <c r="D214" s="235" t="s">
        <v>330</v>
      </c>
      <c r="E214" s="88">
        <f ca="1">SUMIF($A$10:$A$154,$A$214,E10:E152)</f>
        <v>851928.87</v>
      </c>
      <c r="F214" s="88">
        <f ca="1">SUMIF($A$10:$A$154,$A$214,F10:F152)</f>
        <v>0</v>
      </c>
      <c r="G214" s="88">
        <f ca="1">SUMIF($A$10:$A$154,$A$214,G10:G152)</f>
        <v>0</v>
      </c>
      <c r="H214" s="88">
        <f ca="1">SUMIF($A$10:$A$154,$A$214,H10:H152)</f>
        <v>0</v>
      </c>
      <c r="I214" s="201"/>
      <c r="J214" s="202">
        <f t="shared" ca="1" si="18"/>
        <v>851928.87</v>
      </c>
      <c r="K214" s="141"/>
      <c r="L214" s="141"/>
      <c r="X214" s="118"/>
      <c r="Y214" s="127"/>
    </row>
    <row r="215" spans="1:25" ht="28.5" customHeight="1">
      <c r="A215" s="27" t="s">
        <v>36</v>
      </c>
      <c r="D215" s="235" t="s">
        <v>331</v>
      </c>
      <c r="E215" s="88">
        <f>SUMIF($A$10:$A$152,$A$215,E10:E152)</f>
        <v>45847911</v>
      </c>
      <c r="F215" s="88">
        <f>SUMIF($A$10:$A$152,$A$215,F10:F152)</f>
        <v>22436423</v>
      </c>
      <c r="G215" s="88">
        <f>SUMIF($A$10:$A$152,$A$215,G10:G152)-150000</f>
        <v>22165261.550000001</v>
      </c>
      <c r="H215" s="88">
        <f>SUMIF($A$10:$A$152,$A$215,H10:H152)</f>
        <v>9858847</v>
      </c>
      <c r="I215" s="158"/>
      <c r="J215" s="202">
        <f t="shared" si="18"/>
        <v>100308442.55</v>
      </c>
      <c r="K215" s="141"/>
      <c r="L215" s="141"/>
      <c r="Y215" s="127"/>
    </row>
    <row r="216" spans="1:25" ht="28.5" customHeight="1">
      <c r="A216" s="27"/>
      <c r="D216" s="235"/>
      <c r="E216" s="87"/>
      <c r="F216" s="122"/>
      <c r="G216" s="122"/>
      <c r="H216" s="211"/>
      <c r="I216" s="201"/>
      <c r="J216" s="211"/>
      <c r="K216" s="141"/>
      <c r="L216" s="141"/>
    </row>
    <row r="217" spans="1:25" ht="28.5" customHeight="1" thickBot="1">
      <c r="A217" s="27"/>
      <c r="D217" s="239" t="s">
        <v>332</v>
      </c>
      <c r="E217" s="123">
        <f t="shared" ref="E217:J217" ca="1" si="19">+SUM(E207:E215)</f>
        <v>69751925.730000004</v>
      </c>
      <c r="F217" s="123">
        <f t="shared" ca="1" si="19"/>
        <v>31758184.129999999</v>
      </c>
      <c r="G217" s="123">
        <f t="shared" ca="1" si="19"/>
        <v>30868553.850000001</v>
      </c>
      <c r="H217" s="123">
        <f t="shared" ca="1" si="19"/>
        <v>14262887</v>
      </c>
      <c r="I217" s="124">
        <f t="shared" si="19"/>
        <v>0</v>
      </c>
      <c r="J217" s="123">
        <f t="shared" ca="1" si="19"/>
        <v>146641550.70999998</v>
      </c>
      <c r="K217" s="141"/>
      <c r="L217" s="141"/>
    </row>
    <row r="218" spans="1:25" ht="28.5" customHeight="1" thickTop="1">
      <c r="A218" s="27"/>
      <c r="D218" s="236"/>
      <c r="E218" s="80"/>
      <c r="F218" s="80"/>
      <c r="G218" s="80"/>
      <c r="H218" s="80"/>
      <c r="I218" s="201"/>
      <c r="J218" s="170"/>
      <c r="K218" s="141"/>
      <c r="L218" s="141"/>
    </row>
    <row r="219" spans="1:25" ht="28.5" customHeight="1" thickBot="1">
      <c r="A219" s="27"/>
      <c r="D219" s="239" t="s">
        <v>333</v>
      </c>
      <c r="E219" s="125">
        <f ca="1">E217-E152</f>
        <v>0</v>
      </c>
      <c r="F219" s="125">
        <f ca="1">F217-F152</f>
        <v>0</v>
      </c>
      <c r="G219" s="125">
        <f ca="1">G217-G152</f>
        <v>0</v>
      </c>
      <c r="H219" s="125">
        <f ca="1">H217-H152</f>
        <v>0</v>
      </c>
      <c r="I219" s="126"/>
      <c r="J219" s="125">
        <f ca="1">J217-J152</f>
        <v>0</v>
      </c>
      <c r="K219" s="141"/>
      <c r="L219" s="141"/>
    </row>
    <row r="220" spans="1:25" ht="28.5" customHeight="1" thickTop="1">
      <c r="A220" s="27"/>
      <c r="D220" s="236"/>
      <c r="E220" s="87"/>
      <c r="F220" s="115"/>
      <c r="G220" s="115"/>
      <c r="H220" s="240"/>
      <c r="I220" s="201"/>
      <c r="J220" s="241"/>
      <c r="K220" s="141"/>
      <c r="L220" s="141"/>
    </row>
    <row r="221" spans="1:25" ht="28.5" customHeight="1">
      <c r="A221" s="27"/>
      <c r="D221" s="236" t="s">
        <v>334</v>
      </c>
      <c r="E221" s="87"/>
      <c r="F221" s="115"/>
      <c r="G221" s="115"/>
      <c r="H221" s="242"/>
      <c r="I221" s="201"/>
      <c r="J221" s="202"/>
      <c r="K221" s="141"/>
      <c r="L221" s="141"/>
    </row>
    <row r="222" spans="1:25" ht="28.5" customHeight="1">
      <c r="A222" s="27"/>
      <c r="D222" s="243" t="s">
        <v>335</v>
      </c>
      <c r="E222" s="87">
        <v>14733000</v>
      </c>
      <c r="F222" s="87">
        <v>9826000</v>
      </c>
      <c r="G222" s="87">
        <v>3104000</v>
      </c>
      <c r="H222" s="242">
        <v>0</v>
      </c>
      <c r="I222" s="201"/>
      <c r="J222" s="202">
        <f t="shared" ref="J222:J227" si="20">SUM(E222:H222)</f>
        <v>27663000</v>
      </c>
      <c r="K222" s="141"/>
      <c r="L222" s="141"/>
      <c r="X222" s="127"/>
    </row>
    <row r="223" spans="1:25" ht="28.5" customHeight="1">
      <c r="A223" s="27"/>
      <c r="D223" s="243" t="s">
        <v>336</v>
      </c>
      <c r="E223" s="87">
        <v>13219000</v>
      </c>
      <c r="F223" s="87">
        <v>13872000</v>
      </c>
      <c r="G223" s="87">
        <v>14003000</v>
      </c>
      <c r="H223" s="242">
        <v>13107000</v>
      </c>
      <c r="I223" s="201"/>
      <c r="J223" s="202">
        <f t="shared" si="20"/>
        <v>54201000</v>
      </c>
      <c r="K223" s="141"/>
      <c r="L223" s="141"/>
      <c r="X223" s="127"/>
    </row>
    <row r="224" spans="1:25" ht="28.5" customHeight="1">
      <c r="A224" s="27" t="s">
        <v>337</v>
      </c>
      <c r="D224" s="243" t="s">
        <v>338</v>
      </c>
      <c r="E224" s="87">
        <v>3000000</v>
      </c>
      <c r="F224" s="87">
        <v>15000000</v>
      </c>
      <c r="G224" s="87">
        <v>3000000</v>
      </c>
      <c r="H224" s="242">
        <v>3000000</v>
      </c>
      <c r="I224" s="201"/>
      <c r="J224" s="202">
        <f t="shared" si="20"/>
        <v>24000000</v>
      </c>
      <c r="K224" s="141"/>
      <c r="L224" s="141"/>
    </row>
    <row r="225" spans="4:25" ht="28.5" customHeight="1">
      <c r="D225" s="244" t="s">
        <v>339</v>
      </c>
      <c r="E225" s="87">
        <v>26000</v>
      </c>
      <c r="F225" s="87">
        <v>26000</v>
      </c>
      <c r="G225" s="87">
        <v>26000</v>
      </c>
      <c r="H225" s="242">
        <v>26000</v>
      </c>
      <c r="I225" s="201"/>
      <c r="J225" s="202">
        <f t="shared" si="20"/>
        <v>104000</v>
      </c>
      <c r="K225" s="141"/>
      <c r="L225" s="141"/>
      <c r="X225" s="127"/>
      <c r="Y225" s="118"/>
    </row>
    <row r="226" spans="4:25" ht="28.5" customHeight="1">
      <c r="D226" s="244" t="s">
        <v>340</v>
      </c>
      <c r="E226" s="87">
        <v>5875000</v>
      </c>
      <c r="F226" s="87">
        <v>5046000</v>
      </c>
      <c r="G226" s="87">
        <v>4820000</v>
      </c>
      <c r="H226" s="242">
        <v>7799000</v>
      </c>
      <c r="I226" s="201"/>
      <c r="J226" s="202">
        <f t="shared" si="20"/>
        <v>23540000</v>
      </c>
      <c r="K226" s="141"/>
      <c r="L226" s="141"/>
    </row>
    <row r="227" spans="4:25" ht="28.5" customHeight="1">
      <c r="D227" s="244" t="s">
        <v>341</v>
      </c>
      <c r="E227" s="87">
        <f>E202-SUM(E222:E226)</f>
        <v>103483337</v>
      </c>
      <c r="F227" s="87">
        <f>F202-SUM(F222:F226)</f>
        <v>105362860</v>
      </c>
      <c r="G227" s="87">
        <f>G202-SUM(G222:G226)</f>
        <v>64928556</v>
      </c>
      <c r="H227" s="87">
        <f>H202-SUM(H222:H226)</f>
        <v>175189704</v>
      </c>
      <c r="I227" s="201"/>
      <c r="J227" s="202">
        <f t="shared" si="20"/>
        <v>448964457</v>
      </c>
      <c r="K227" s="141"/>
      <c r="L227" s="170">
        <f>+J227+J215</f>
        <v>549272899.54999995</v>
      </c>
      <c r="M227" s="118"/>
      <c r="X227" s="127"/>
    </row>
    <row r="228" spans="4:25" ht="28.5" customHeight="1">
      <c r="D228" s="244"/>
      <c r="E228" s="87"/>
      <c r="F228" s="115"/>
      <c r="G228" s="115"/>
      <c r="H228" s="245"/>
      <c r="I228" s="201"/>
      <c r="J228" s="211"/>
      <c r="K228" s="141"/>
      <c r="L228" s="141"/>
    </row>
    <row r="229" spans="4:25" ht="28.5" customHeight="1" thickBot="1">
      <c r="D229" s="239" t="s">
        <v>342</v>
      </c>
      <c r="E229" s="123">
        <f t="shared" ref="E229:J229" si="21">SUM(E220:E228)</f>
        <v>140336337</v>
      </c>
      <c r="F229" s="123">
        <f t="shared" si="21"/>
        <v>149132860</v>
      </c>
      <c r="G229" s="123">
        <f t="shared" si="21"/>
        <v>89881556</v>
      </c>
      <c r="H229" s="123">
        <f t="shared" si="21"/>
        <v>199121704</v>
      </c>
      <c r="I229" s="124">
        <f t="shared" si="21"/>
        <v>0</v>
      </c>
      <c r="J229" s="123">
        <f t="shared" si="21"/>
        <v>578472457</v>
      </c>
      <c r="K229" s="141"/>
      <c r="L229" s="141"/>
    </row>
    <row r="230" spans="4:25" ht="28.5" customHeight="1" thickTop="1">
      <c r="D230" s="236"/>
      <c r="E230" s="81"/>
      <c r="F230" s="81"/>
      <c r="G230" s="81"/>
      <c r="H230" s="81"/>
      <c r="I230" s="201"/>
      <c r="J230" s="170"/>
      <c r="K230" s="141"/>
      <c r="L230" s="141"/>
    </row>
    <row r="231" spans="4:25" ht="28.5" customHeight="1" thickBot="1">
      <c r="D231" s="239" t="s">
        <v>343</v>
      </c>
      <c r="E231" s="128">
        <f>+E229-E202</f>
        <v>0</v>
      </c>
      <c r="F231" s="128">
        <f>+F229-F202</f>
        <v>0</v>
      </c>
      <c r="G231" s="128">
        <f>+G229-G202</f>
        <v>0</v>
      </c>
      <c r="H231" s="128">
        <f>+H229-H202</f>
        <v>0</v>
      </c>
      <c r="I231" s="129"/>
      <c r="J231" s="128">
        <f>+J229-J202</f>
        <v>0</v>
      </c>
      <c r="K231" s="141"/>
      <c r="L231" s="141"/>
    </row>
    <row r="232" spans="4:25" ht="28.5" customHeight="1" thickTop="1">
      <c r="D232" s="246"/>
      <c r="E232" s="88"/>
      <c r="F232" s="88"/>
      <c r="G232" s="88"/>
      <c r="H232" s="88"/>
      <c r="I232" s="201"/>
      <c r="J232" s="170"/>
      <c r="K232" s="141"/>
      <c r="L232" s="141"/>
    </row>
    <row r="233" spans="4:25" ht="28.5" customHeight="1" thickBot="1">
      <c r="D233" s="247" t="s">
        <v>344</v>
      </c>
      <c r="E233" s="123">
        <f t="shared" ref="E233:J233" ca="1" si="22">E217+E229</f>
        <v>210088262.73000002</v>
      </c>
      <c r="F233" s="123">
        <f t="shared" ca="1" si="22"/>
        <v>180891044.13</v>
      </c>
      <c r="G233" s="123">
        <f t="shared" ca="1" si="22"/>
        <v>120750109.84999999</v>
      </c>
      <c r="H233" s="123">
        <f t="shared" ca="1" si="22"/>
        <v>213384591</v>
      </c>
      <c r="I233" s="124">
        <f t="shared" si="22"/>
        <v>0</v>
      </c>
      <c r="J233" s="123">
        <f t="shared" ca="1" si="22"/>
        <v>725114007.71000004</v>
      </c>
      <c r="K233" s="141"/>
      <c r="L233" s="141"/>
    </row>
    <row r="234" spans="4:25" ht="28.5" customHeight="1" thickTop="1">
      <c r="D234" s="248"/>
      <c r="E234" s="130"/>
      <c r="F234" s="130"/>
      <c r="G234" s="130"/>
      <c r="H234" s="130"/>
      <c r="I234" s="201"/>
      <c r="J234" s="170"/>
      <c r="K234" s="141"/>
      <c r="L234" s="141"/>
    </row>
    <row r="235" spans="4:25" ht="28.5" customHeight="1" thickBot="1">
      <c r="D235" s="249" t="s">
        <v>345</v>
      </c>
      <c r="E235" s="128">
        <f ca="1">+E233-E204</f>
        <v>0</v>
      </c>
      <c r="F235" s="128">
        <f ca="1">+F233-F204</f>
        <v>0</v>
      </c>
      <c r="G235" s="128">
        <f ca="1">+G233-G204</f>
        <v>0</v>
      </c>
      <c r="H235" s="128">
        <f ca="1">+H233-H204</f>
        <v>0</v>
      </c>
      <c r="I235" s="129"/>
      <c r="J235" s="128">
        <f ca="1">+J233-J204</f>
        <v>0</v>
      </c>
      <c r="K235" s="141"/>
      <c r="L235" s="141"/>
    </row>
    <row r="236" spans="4:25" ht="28.5" customHeight="1" thickTop="1">
      <c r="D236" s="141"/>
      <c r="E236" s="141"/>
      <c r="F236" s="141"/>
      <c r="G236" s="141"/>
      <c r="H236" s="141"/>
      <c r="I236" s="201"/>
      <c r="J236" s="141"/>
      <c r="K236" s="141"/>
      <c r="L236" s="141"/>
    </row>
    <row r="237" spans="4:25" ht="28.5" customHeight="1">
      <c r="D237" s="141"/>
      <c r="E237" s="141"/>
      <c r="F237" s="141"/>
      <c r="G237" s="141"/>
      <c r="H237" s="141"/>
      <c r="I237" s="201"/>
      <c r="J237" s="141"/>
      <c r="K237" s="141"/>
      <c r="L237" s="141"/>
    </row>
    <row r="238" spans="4:25" ht="51" hidden="1" customHeight="1">
      <c r="D238" s="141"/>
      <c r="E238" s="250" t="s">
        <v>1</v>
      </c>
      <c r="F238" s="250" t="s">
        <v>2</v>
      </c>
      <c r="G238" s="250" t="s">
        <v>3</v>
      </c>
      <c r="H238" s="250" t="s">
        <v>4</v>
      </c>
      <c r="I238" s="201"/>
      <c r="J238" s="251" t="s">
        <v>5</v>
      </c>
      <c r="K238" s="141"/>
      <c r="L238" s="141"/>
    </row>
    <row r="239" spans="4:25" ht="28.5" hidden="1" customHeight="1">
      <c r="D239" s="141"/>
      <c r="E239" s="141"/>
      <c r="F239" s="141"/>
      <c r="G239" s="141"/>
      <c r="H239" s="141"/>
      <c r="I239" s="201"/>
      <c r="J239" s="141"/>
      <c r="K239" s="141"/>
      <c r="L239" s="141"/>
    </row>
    <row r="240" spans="4:25" ht="28.5" hidden="1" customHeight="1">
      <c r="D240" s="176" t="s">
        <v>346</v>
      </c>
      <c r="E240" s="252" t="s">
        <v>10</v>
      </c>
      <c r="F240" s="252" t="s">
        <v>10</v>
      </c>
      <c r="G240" s="252" t="s">
        <v>10</v>
      </c>
      <c r="H240" s="252" t="s">
        <v>10</v>
      </c>
      <c r="I240" s="201" t="s">
        <v>10</v>
      </c>
      <c r="J240" s="252" t="s">
        <v>10</v>
      </c>
      <c r="K240" s="141"/>
      <c r="L240" s="141"/>
    </row>
    <row r="241" spans="3:12" ht="28.5" hidden="1" customHeight="1">
      <c r="D241" s="176" t="s">
        <v>347</v>
      </c>
      <c r="E241" s="170">
        <f t="shared" ref="E241:J241" ca="1" si="23">+E217</f>
        <v>69751925.730000004</v>
      </c>
      <c r="F241" s="170">
        <f t="shared" ca="1" si="23"/>
        <v>31758184.129999999</v>
      </c>
      <c r="G241" s="170">
        <f t="shared" ca="1" si="23"/>
        <v>30868553.850000001</v>
      </c>
      <c r="H241" s="170">
        <f t="shared" ca="1" si="23"/>
        <v>14262887</v>
      </c>
      <c r="I241" s="158">
        <f t="shared" si="23"/>
        <v>0</v>
      </c>
      <c r="J241" s="170">
        <f t="shared" ca="1" si="23"/>
        <v>146641550.70999998</v>
      </c>
      <c r="K241" s="141"/>
      <c r="L241" s="141"/>
    </row>
    <row r="242" spans="3:12" ht="28.5" hidden="1" customHeight="1">
      <c r="D242" s="141" t="s">
        <v>348</v>
      </c>
      <c r="E242" s="170">
        <v>37157396</v>
      </c>
      <c r="F242" s="170">
        <f t="shared" ref="F242:I242" ca="1" si="24">+E243*-1</f>
        <v>42763728.692000002</v>
      </c>
      <c r="G242" s="170">
        <f t="shared" ca="1" si="24"/>
        <v>29808765.128800001</v>
      </c>
      <c r="H242" s="170">
        <f t="shared" ca="1" si="24"/>
        <v>24270927.59152</v>
      </c>
      <c r="I242" s="158">
        <f t="shared" ca="1" si="24"/>
        <v>15413525.836608</v>
      </c>
      <c r="J242" s="170">
        <f ca="1">+SUM(E242:H242)</f>
        <v>134000817.41232</v>
      </c>
      <c r="K242" s="141"/>
      <c r="L242" s="141"/>
    </row>
    <row r="243" spans="3:12" ht="28.5" hidden="1" customHeight="1">
      <c r="D243" s="141" t="s">
        <v>349</v>
      </c>
      <c r="E243" s="253">
        <f ca="1">+(E242+E241)*-0.4</f>
        <v>-42763728.692000002</v>
      </c>
      <c r="F243" s="253">
        <f ca="1">+(F242+F241)*-0.4</f>
        <v>-29808765.128800001</v>
      </c>
      <c r="G243" s="253">
        <f ca="1">+(G242+G241)*-0.4</f>
        <v>-24270927.59152</v>
      </c>
      <c r="H243" s="253">
        <f ca="1">+(H242+H241)*-0.4</f>
        <v>-15413525.836608</v>
      </c>
      <c r="I243" s="254">
        <f t="shared" ref="I243" ca="1" si="25">+(I242+I241)*-0.4</f>
        <v>-6165410.3346432</v>
      </c>
      <c r="J243" s="170">
        <f ca="1">+SUM(E243:H243)</f>
        <v>-112256947.24892801</v>
      </c>
      <c r="K243" s="141"/>
      <c r="L243" s="141"/>
    </row>
    <row r="244" spans="3:12" ht="28.5" hidden="1" customHeight="1">
      <c r="D244" s="141"/>
      <c r="E244" s="253"/>
      <c r="F244" s="141"/>
      <c r="G244" s="141"/>
      <c r="H244" s="141"/>
      <c r="I244" s="201"/>
      <c r="J244" s="141"/>
      <c r="K244" s="141"/>
      <c r="L244" s="141"/>
    </row>
    <row r="245" spans="3:12" ht="28.5" hidden="1" customHeight="1">
      <c r="D245" s="141" t="s">
        <v>350</v>
      </c>
      <c r="E245" s="253">
        <f t="shared" ref="E245:J245" ca="1" si="26">+SUM(E241:E243)</f>
        <v>64145593.038000003</v>
      </c>
      <c r="F245" s="253">
        <f t="shared" ca="1" si="26"/>
        <v>44713147.693199992</v>
      </c>
      <c r="G245" s="253">
        <f t="shared" ca="1" si="26"/>
        <v>36406391.387280002</v>
      </c>
      <c r="H245" s="253">
        <f t="shared" ca="1" si="26"/>
        <v>23120288.754911996</v>
      </c>
      <c r="I245" s="254">
        <f t="shared" ca="1" si="26"/>
        <v>9248115.5019648001</v>
      </c>
      <c r="J245" s="253">
        <f t="shared" ca="1" si="26"/>
        <v>168385420.87339199</v>
      </c>
      <c r="K245" s="141"/>
      <c r="L245" s="141"/>
    </row>
    <row r="246" spans="3:12" ht="28.5" hidden="1" customHeight="1">
      <c r="D246" s="141"/>
      <c r="E246" s="253"/>
      <c r="F246" s="141"/>
      <c r="G246" s="141"/>
      <c r="H246" s="141"/>
      <c r="I246" s="201"/>
      <c r="J246" s="141"/>
      <c r="K246" s="141"/>
      <c r="L246" s="141"/>
    </row>
    <row r="247" spans="3:12" ht="28.5" hidden="1" customHeight="1">
      <c r="D247" s="176" t="s">
        <v>351</v>
      </c>
      <c r="E247" s="253">
        <f t="shared" ref="E247:I247" si="27">+E229</f>
        <v>140336337</v>
      </c>
      <c r="F247" s="253">
        <f t="shared" si="27"/>
        <v>149132860</v>
      </c>
      <c r="G247" s="253">
        <f t="shared" si="27"/>
        <v>89881556</v>
      </c>
      <c r="H247" s="253">
        <f t="shared" si="27"/>
        <v>199121704</v>
      </c>
      <c r="I247" s="254">
        <f t="shared" si="27"/>
        <v>0</v>
      </c>
      <c r="J247" s="253">
        <f>+J229</f>
        <v>578472457</v>
      </c>
      <c r="K247" s="141"/>
      <c r="L247" s="141"/>
    </row>
    <row r="248" spans="3:12" ht="28.5" hidden="1" customHeight="1">
      <c r="D248" s="141" t="s">
        <v>348</v>
      </c>
      <c r="E248" s="170">
        <v>58059560</v>
      </c>
      <c r="F248" s="170">
        <f t="shared" ref="F248:I248" si="28">+E249*-1</f>
        <v>79358358.799999997</v>
      </c>
      <c r="G248" s="170">
        <f t="shared" si="28"/>
        <v>91396487.520000011</v>
      </c>
      <c r="H248" s="170">
        <f t="shared" si="28"/>
        <v>72511217.408000007</v>
      </c>
      <c r="I248" s="158">
        <f t="shared" si="28"/>
        <v>108653168.5632</v>
      </c>
      <c r="J248" s="170">
        <f>+SUM(E248:H248)</f>
        <v>301325623.72800004</v>
      </c>
      <c r="K248" s="141"/>
      <c r="L248" s="141"/>
    </row>
    <row r="249" spans="3:12" ht="28.5" hidden="1" customHeight="1">
      <c r="D249" s="141" t="s">
        <v>349</v>
      </c>
      <c r="E249" s="253">
        <f>+(E248+E247)*-0.4</f>
        <v>-79358358.799999997</v>
      </c>
      <c r="F249" s="253">
        <f>+(F248+F247)*-0.4</f>
        <v>-91396487.520000011</v>
      </c>
      <c r="G249" s="253">
        <f>+(G248+G247)*-0.4</f>
        <v>-72511217.408000007</v>
      </c>
      <c r="H249" s="253">
        <f>+(H248+H247)*-0.4</f>
        <v>-108653168.5632</v>
      </c>
      <c r="I249" s="254">
        <f t="shared" ref="I249" si="29">+(I248+I247)*-0.4</f>
        <v>-43461267.425280005</v>
      </c>
      <c r="J249" s="170">
        <f>+SUM(E249:H249)</f>
        <v>-351919232.29119998</v>
      </c>
      <c r="K249" s="141"/>
      <c r="L249" s="141"/>
    </row>
    <row r="250" spans="3:12" ht="28.5" hidden="1" customHeight="1">
      <c r="D250" s="141"/>
      <c r="E250" s="253"/>
      <c r="F250" s="141"/>
      <c r="G250" s="141"/>
      <c r="H250" s="141"/>
      <c r="I250" s="201"/>
      <c r="J250" s="141"/>
      <c r="K250" s="141"/>
      <c r="L250" s="141"/>
    </row>
    <row r="251" spans="3:12" ht="28.5" hidden="1" customHeight="1">
      <c r="D251" s="141"/>
      <c r="E251" s="253">
        <f t="shared" ref="E251:J251" si="30">+SUM(E247:E249)</f>
        <v>119037538.2</v>
      </c>
      <c r="F251" s="253">
        <f t="shared" si="30"/>
        <v>137094731.28</v>
      </c>
      <c r="G251" s="253">
        <f t="shared" si="30"/>
        <v>108766826.112</v>
      </c>
      <c r="H251" s="253">
        <f t="shared" si="30"/>
        <v>162979752.8448</v>
      </c>
      <c r="I251" s="254">
        <f t="shared" si="30"/>
        <v>65191901.137919992</v>
      </c>
      <c r="J251" s="253">
        <f t="shared" si="30"/>
        <v>527878848.43680006</v>
      </c>
      <c r="K251" s="141"/>
      <c r="L251" s="141"/>
    </row>
    <row r="252" spans="3:12" ht="28.5" hidden="1" customHeight="1">
      <c r="D252" s="141"/>
      <c r="E252" s="253"/>
      <c r="F252" s="141"/>
      <c r="G252" s="141"/>
      <c r="H252" s="141"/>
      <c r="I252" s="201"/>
      <c r="J252" s="141"/>
      <c r="K252" s="141"/>
      <c r="L252" s="141"/>
    </row>
    <row r="253" spans="3:12" ht="28.5" hidden="1" customHeight="1">
      <c r="D253" s="141" t="s">
        <v>352</v>
      </c>
      <c r="E253" s="253">
        <f t="shared" ref="E253:J253" ca="1" si="31">+E251+E245</f>
        <v>183183131.23800001</v>
      </c>
      <c r="F253" s="253">
        <f t="shared" ca="1" si="31"/>
        <v>181807878.97319999</v>
      </c>
      <c r="G253" s="253">
        <f t="shared" ca="1" si="31"/>
        <v>145173217.49928001</v>
      </c>
      <c r="H253" s="253">
        <f t="shared" ca="1" si="31"/>
        <v>186100041.59971198</v>
      </c>
      <c r="I253" s="254">
        <f t="shared" ca="1" si="31"/>
        <v>74440016.6398848</v>
      </c>
      <c r="J253" s="253">
        <f t="shared" ca="1" si="31"/>
        <v>696264269.31019211</v>
      </c>
      <c r="K253" s="141"/>
      <c r="L253" s="141"/>
    </row>
    <row r="254" spans="3:12" ht="28.5" hidden="1" customHeight="1">
      <c r="D254" s="141"/>
      <c r="E254" s="253"/>
      <c r="F254" s="141"/>
      <c r="G254" s="141"/>
      <c r="H254" s="141"/>
      <c r="I254" s="201"/>
      <c r="J254" s="141"/>
      <c r="K254" s="141"/>
      <c r="L254" s="141"/>
    </row>
    <row r="255" spans="3:12" ht="28.5" hidden="1" customHeight="1">
      <c r="C255" s="131" t="s">
        <v>353</v>
      </c>
      <c r="D255" s="141"/>
      <c r="E255" s="253"/>
      <c r="F255" s="141"/>
      <c r="G255" s="141"/>
      <c r="H255" s="141"/>
      <c r="I255" s="201"/>
      <c r="J255" s="141"/>
      <c r="K255" s="141"/>
      <c r="L255" s="141"/>
    </row>
    <row r="256" spans="3:12" ht="28.5" hidden="1" customHeight="1">
      <c r="C256" s="28"/>
      <c r="D256" s="141" t="s">
        <v>354</v>
      </c>
      <c r="E256" s="253"/>
      <c r="F256" s="141"/>
      <c r="G256" s="141"/>
      <c r="H256" s="141"/>
      <c r="I256" s="201"/>
      <c r="J256" s="141"/>
      <c r="K256" s="141"/>
      <c r="L256" s="141"/>
    </row>
    <row r="257" spans="3:12" ht="28.5" hidden="1" customHeight="1">
      <c r="C257" s="36"/>
      <c r="D257" s="141" t="s">
        <v>355</v>
      </c>
      <c r="E257" s="253"/>
      <c r="F257" s="141"/>
      <c r="G257" s="141"/>
      <c r="H257" s="141"/>
      <c r="I257" s="201"/>
      <c r="J257" s="141"/>
      <c r="K257" s="141"/>
      <c r="L257" s="141"/>
    </row>
    <row r="258" spans="3:12" ht="28.5" hidden="1" customHeight="1">
      <c r="C258" s="132"/>
      <c r="D258" s="141" t="s">
        <v>356</v>
      </c>
      <c r="E258" s="253"/>
      <c r="F258" s="141"/>
      <c r="G258" s="141"/>
      <c r="H258" s="141"/>
      <c r="I258" s="201"/>
      <c r="J258" s="141"/>
      <c r="K258" s="141"/>
      <c r="L258" s="141"/>
    </row>
    <row r="259" spans="3:12" ht="28.5" hidden="1" customHeight="1">
      <c r="C259" s="86"/>
      <c r="D259" s="141" t="s">
        <v>357</v>
      </c>
      <c r="E259" s="253"/>
      <c r="F259" s="141"/>
      <c r="G259" s="141"/>
      <c r="H259" s="141"/>
      <c r="I259" s="201"/>
      <c r="J259" s="141"/>
      <c r="K259" s="141"/>
      <c r="L259" s="141"/>
    </row>
    <row r="260" spans="3:12" ht="28.5" hidden="1" customHeight="1">
      <c r="C260" s="98"/>
      <c r="D260" s="141" t="s">
        <v>358</v>
      </c>
      <c r="E260" s="141"/>
      <c r="F260" s="141"/>
      <c r="G260" s="141"/>
      <c r="H260" s="141"/>
      <c r="I260" s="201"/>
      <c r="J260" s="141"/>
      <c r="K260" s="141"/>
      <c r="L260" s="141"/>
    </row>
    <row r="261" spans="3:12" ht="28.5" hidden="1" customHeight="1">
      <c r="C261" s="133"/>
      <c r="D261" s="141" t="s">
        <v>359</v>
      </c>
      <c r="E261" s="141"/>
      <c r="F261" s="141"/>
      <c r="G261" s="141"/>
      <c r="H261" s="141"/>
      <c r="I261" s="201"/>
      <c r="J261" s="141"/>
      <c r="K261" s="141"/>
      <c r="L261" s="141"/>
    </row>
    <row r="262" spans="3:12" ht="28.5" hidden="1" customHeight="1">
      <c r="C262" s="95"/>
      <c r="D262" s="141" t="s">
        <v>360</v>
      </c>
      <c r="E262" s="141"/>
      <c r="F262" s="141"/>
      <c r="G262" s="141"/>
      <c r="H262" s="141"/>
      <c r="I262" s="201"/>
      <c r="J262" s="141"/>
      <c r="K262" s="141"/>
      <c r="L262" s="141"/>
    </row>
    <row r="263" spans="3:12" ht="28.5" hidden="1" customHeight="1">
      <c r="C263" s="101"/>
      <c r="D263" s="141" t="s">
        <v>361</v>
      </c>
      <c r="E263" s="141"/>
      <c r="F263" s="141"/>
      <c r="G263" s="141"/>
      <c r="H263" s="141"/>
      <c r="I263" s="201"/>
      <c r="J263" s="141"/>
      <c r="K263" s="141"/>
      <c r="L263" s="141"/>
    </row>
    <row r="264" spans="3:12" ht="28.5" hidden="1" customHeight="1">
      <c r="C264" s="134"/>
      <c r="D264" s="141" t="s">
        <v>362</v>
      </c>
      <c r="E264" s="141"/>
      <c r="F264" s="141"/>
      <c r="G264" s="141"/>
      <c r="H264" s="141"/>
      <c r="I264" s="201"/>
      <c r="J264" s="141"/>
      <c r="K264" s="141"/>
      <c r="L264" s="141"/>
    </row>
    <row r="265" spans="3:12" ht="28.5" hidden="1" customHeight="1">
      <c r="C265" s="135"/>
      <c r="D265" s="1" t="s">
        <v>363</v>
      </c>
    </row>
    <row r="266" spans="3:12" ht="28.5" hidden="1" customHeight="1"/>
  </sheetData>
  <sheetProtection insertHyperlinks="0" autoFilter="0"/>
  <protectedRanges>
    <protectedRange password="800B" sqref="D57:D64 D111:D119" name="Range1_2_2"/>
    <protectedRange password="800B" sqref="E118:F118 G108 E105:F105 E111:G111 E109:F109 E113 E57:G62 E114:G115 E110 E116:E117 E112:F112" name="Range1_3_1"/>
    <protectedRange password="800B" sqref="B52:D53" name="Range1_7"/>
    <protectedRange password="800B" sqref="B110 D110" name="Range1_11"/>
    <protectedRange password="800B" sqref="D143" name="Range1_2"/>
    <protectedRange password="800B" sqref="D199:D204 I200:J200 E166:H166 E165:J165 E199:H203 E156:H164 D156:D166" name="Range1_6"/>
    <protectedRange password="800B" sqref="F170:G170 F175:G175 D167:E175" name="Range1_16"/>
    <protectedRange password="800B" sqref="D193" name="Range1_13_2"/>
    <protectedRange password="800B" sqref="D187:D188" name="Range1_17_2"/>
  </protectedRanges>
  <printOptions horizontalCentered="1" gridLines="1"/>
  <pageMargins left="0.23622047244094491" right="0.23622047244094491" top="0.35433070866141736" bottom="0.35433070866141736" header="0.31496062992125984" footer="0.31496062992125984"/>
  <pageSetup paperSize="8" scale="7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65a70-782b-4903-8544-451ceffb39ef" xsi:nil="true"/>
    <lcf76f155ced4ddcb4097134ff3c332f xmlns="f3559f86-1df3-4ec0-9117-92b921db40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B1E624233A74E845F299CAC05AE15" ma:contentTypeVersion="15" ma:contentTypeDescription="Create a new document." ma:contentTypeScope="" ma:versionID="bf7f37234b0fab6c6980ee93609353c1">
  <xsd:schema xmlns:xsd="http://www.w3.org/2001/XMLSchema" xmlns:xs="http://www.w3.org/2001/XMLSchema" xmlns:p="http://schemas.microsoft.com/office/2006/metadata/properties" xmlns:ns2="f3559f86-1df3-4ec0-9117-92b921db40bb" xmlns:ns3="c4c65a70-782b-4903-8544-451ceffb39ef" targetNamespace="http://schemas.microsoft.com/office/2006/metadata/properties" ma:root="true" ma:fieldsID="5beba605da731a9805a3d8ba46f6c14f" ns2:_="" ns3:_="">
    <xsd:import namespace="f3559f86-1df3-4ec0-9117-92b921db40bb"/>
    <xsd:import namespace="c4c65a70-782b-4903-8544-451ceffb3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59f86-1df3-4ec0-9117-92b921db4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5a70-782b-4903-8544-451ceffb39e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870b543-d2ef-4bd0-8d4f-0264a4a1735b}" ma:internalName="TaxCatchAll" ma:showField="CatchAllData" ma:web="c4c65a70-782b-4903-8544-451ceffb3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BF50B-08A1-4D02-8335-311DA6FE917A}">
  <ds:schemaRefs>
    <ds:schemaRef ds:uri="366fe251-9aff-4671-b9ed-44127f22832c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f0c51083-7223-4919-89ba-1e9ea700f53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D167DD-0ACD-49DE-B870-812232879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3D999C-4BCF-4C92-AA7B-B3D6CE5FC6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Programme 2526 MFTP 5.5</vt:lpstr>
      <vt:lpstr>'Capital Programme 2526 MFTP 5.5'!Print_Area</vt:lpstr>
    </vt:vector>
  </TitlesOfParts>
  <Company>Oxford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Bill</dc:creator>
  <cp:lastModifiedBy>KENNEDY Nigel</cp:lastModifiedBy>
  <cp:lastPrinted>2025-11-10T11:01:50Z</cp:lastPrinted>
  <dcterms:created xsi:type="dcterms:W3CDTF">2025-11-10T10:02:36Z</dcterms:created>
  <dcterms:modified xsi:type="dcterms:W3CDTF">2025-11-24T12:48:17Z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0x01010073AB1E624233A74E845F299CAC05AE15</vt:lpwstr>
  </property>
  <property fmtid="{D5CDD505-2E9C-101B-9397-08002B2CF9AE}" pid="3" name="MediaServiceImageTags">
    <vt:lpwstr/>
  </property>
</Properties>
</file>