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oxfordcitycouncil.sharepoint.com/sites/MATTeam/1MAT/Budget Setting Process/Budget 2026-27/Budget Documentation/06 - Consultation/"/>
    </mc:Choice>
  </mc:AlternateContent>
  <xr:revisionPtr revIDLastSave="39" documentId="8_{EF0EB6BA-7806-422C-9DDC-091C482AFE6F}" xr6:coauthVersionLast="47" xr6:coauthVersionMax="47" xr10:uidLastSave="{D928304C-5BFC-45D1-B0C4-DB7D9C17CD1A}"/>
  <bookViews>
    <workbookView xWindow="-110" yWindow="-110" windowWidth="19420" windowHeight="10420" tabRatio="900" firstSheet="2" activeTab="3" xr2:uid="{00000000-000D-0000-FFFF-FFFF00000000}"/>
  </bookViews>
  <sheets>
    <sheet name="Header" sheetId="1" state="hidden" r:id="rId1"/>
    <sheet name="Overall Summary" sheetId="2" r:id="rId2"/>
    <sheet name="C&amp;C Services Summary" sheetId="3" r:id="rId3"/>
    <sheet name="Comm &amp; Citizen Services" sheetId="4" r:id="rId4"/>
    <sheet name="Hsg Services" sheetId="14" r:id="rId5"/>
    <sheet name="Comm Safety" sheetId="13" r:id="rId6"/>
    <sheet name="IT Summary" sheetId="30" r:id="rId7"/>
    <sheet name="IT" sheetId="5" r:id="rId8"/>
    <sheet name="Place Summary" sheetId="6" r:id="rId9"/>
    <sheet name="Corporate Property" sheetId="8" r:id="rId10"/>
    <sheet name="Economy, Regen &amp; Sustainability" sheetId="7" r:id="rId11"/>
    <sheet name="Sheet1" sheetId="25" state="hidden" r:id="rId12"/>
    <sheet name="Planning &amp; Regulatory" sheetId="26" r:id="rId13"/>
    <sheet name="Chief Exec" sheetId="21" r:id="rId14"/>
    <sheet name="Companies Summary" sheetId="15" r:id="rId15"/>
    <sheet name="Companies" sheetId="17" r:id="rId16"/>
    <sheet name="HRA " sheetId="28" r:id="rId17"/>
    <sheet name="CorpServ Summary" sheetId="18" r:id="rId18"/>
    <sheet name="Corp Comms" sheetId="11" r:id="rId19"/>
    <sheet name="Fin Serv" sheetId="19" r:id="rId20"/>
    <sheet name="L&amp;G" sheetId="20" r:id="rId21"/>
    <sheet name="People" sheetId="16" r:id="rId22"/>
    <sheet name=" GF I&amp;E" sheetId="29" state="hidden" r:id="rId23"/>
    <sheet name="Capital " sheetId="23" state="hidden" r:id="rId24"/>
    <sheet name="Revenue" sheetId="24" state="hidden" r:id="rId25"/>
  </sheets>
  <externalReferences>
    <externalReference r:id="rId26"/>
  </externalReferences>
  <definedNames>
    <definedName name="_xlnm.Print_Area" localSheetId="3">'Comm &amp; Citizen Services'!$A$1:$O$74</definedName>
    <definedName name="_xlnm.Print_Area" localSheetId="5">'Comm Safety'!$A$1:$O$63</definedName>
    <definedName name="_xlnm.Print_Area" localSheetId="15">Companies!$A$1:$O$100</definedName>
    <definedName name="_xlnm.Print_Area" localSheetId="18">'Corp Comms'!$A$1:$O$104</definedName>
    <definedName name="_xlnm.Print_Area" localSheetId="9">'Corporate Property'!$A$1:$O$140</definedName>
    <definedName name="_xlnm.Print_Area" localSheetId="10">'Economy, Regen &amp; Sustainability'!$A$1:$O$127</definedName>
    <definedName name="_xlnm.Print_Area" localSheetId="19">'Fin Serv'!$A$1:$O$69</definedName>
    <definedName name="_xlnm.Print_Area" localSheetId="0">Header!$A$1:$N$5</definedName>
    <definedName name="_xlnm.Print_Area" localSheetId="16">'HRA '!$A$1:$Q$81</definedName>
    <definedName name="_xlnm.Print_Area" localSheetId="4">'Hsg Services'!$A$1:$O$77</definedName>
    <definedName name="_xlnm.Print_Area" localSheetId="7">IT!$A$1:$O$74</definedName>
    <definedName name="_xlnm.Print_Area" localSheetId="20">'L&amp;G'!$A$1:$O$76</definedName>
    <definedName name="_xlnm.Print_Area" localSheetId="21">People!$A$1:$O$69</definedName>
    <definedName name="_xlnm.Print_Area" localSheetId="12">'Planning &amp; Regulatory'!$A$1:$O$58</definedName>
    <definedName name="_xlnm.Print_Titles" localSheetId="13">'Chief Exec'!$1:$3</definedName>
    <definedName name="_xlnm.Print_Titles" localSheetId="3">'Comm &amp; Citizen Services'!$1:$3</definedName>
    <definedName name="_xlnm.Print_Titles" localSheetId="5">'Comm Safety'!$1:$3</definedName>
    <definedName name="_xlnm.Print_Titles" localSheetId="15">Companies!$1:$3</definedName>
    <definedName name="_xlnm.Print_Titles" localSheetId="18">'Corp Comms'!$1:$3</definedName>
    <definedName name="_xlnm.Print_Titles" localSheetId="9">'Corporate Property'!$1:$3</definedName>
    <definedName name="_xlnm.Print_Titles" localSheetId="10">'Economy, Regen &amp; Sustainability'!$1:$3</definedName>
    <definedName name="_xlnm.Print_Titles" localSheetId="19">'Fin Serv'!$1:$3</definedName>
    <definedName name="_xlnm.Print_Titles" localSheetId="16">'HRA '!$1:$3</definedName>
    <definedName name="_xlnm.Print_Titles" localSheetId="4">'Hsg Services'!$1:$3</definedName>
    <definedName name="_xlnm.Print_Titles" localSheetId="7">IT!$1:$3</definedName>
    <definedName name="_xlnm.Print_Titles" localSheetId="20">'L&amp;G'!$1:$3</definedName>
    <definedName name="_xlnm.Print_Titles" localSheetId="21">People!$1:$3</definedName>
    <definedName name="_xlnm.Print_Titles" localSheetId="12">'Planning &amp; Regulatory'!$1:$3</definedName>
    <definedName name="Z_01AEB2D8_BD25_4AF6_BA65_BE63A8CD4A28_.wvu.Cols" localSheetId="2" hidden="1">'C&amp;C Services Summary'!$AE:$AF</definedName>
    <definedName name="Z_01AEB2D8_BD25_4AF6_BA65_BE63A8CD4A28_.wvu.Cols" localSheetId="14" hidden="1">'Companies Summary'!$AC:$AD</definedName>
    <definedName name="Z_01AEB2D8_BD25_4AF6_BA65_BE63A8CD4A28_.wvu.Cols" localSheetId="17" hidden="1">'CorpServ Summary'!$AC:$AD</definedName>
    <definedName name="Z_01AEB2D8_BD25_4AF6_BA65_BE63A8CD4A28_.wvu.Cols" localSheetId="8" hidden="1">'Place Summary'!$AE:$AF</definedName>
    <definedName name="Z_01AEB2D8_BD25_4AF6_BA65_BE63A8CD4A28_.wvu.PrintArea" localSheetId="2" hidden="1">'C&amp;C Services Summary'!$A$1:$AF$42</definedName>
    <definedName name="Z_01AEB2D8_BD25_4AF6_BA65_BE63A8CD4A28_.wvu.PrintArea" localSheetId="13" hidden="1">'Chief Exec'!$A$1:$P$50</definedName>
    <definedName name="Z_01AEB2D8_BD25_4AF6_BA65_BE63A8CD4A28_.wvu.PrintArea" localSheetId="3" hidden="1">'Comm &amp; Citizen Services'!$A$1:$P$73</definedName>
    <definedName name="Z_01AEB2D8_BD25_4AF6_BA65_BE63A8CD4A28_.wvu.PrintArea" localSheetId="5" hidden="1">'Comm Safety'!$A$1:$P$62</definedName>
    <definedName name="Z_01AEB2D8_BD25_4AF6_BA65_BE63A8CD4A28_.wvu.PrintArea" localSheetId="15" hidden="1">Companies!$A$1:$P$77</definedName>
    <definedName name="Z_01AEB2D8_BD25_4AF6_BA65_BE63A8CD4A28_.wvu.PrintArea" localSheetId="14" hidden="1">'Companies Summary'!$A$1:$AD$33</definedName>
    <definedName name="Z_01AEB2D8_BD25_4AF6_BA65_BE63A8CD4A28_.wvu.PrintArea" localSheetId="18" hidden="1">'Corp Comms'!$A$1:$P$54</definedName>
    <definedName name="Z_01AEB2D8_BD25_4AF6_BA65_BE63A8CD4A28_.wvu.PrintArea" localSheetId="9" hidden="1">'Corporate Property'!$A$1:$O$79</definedName>
    <definedName name="Z_01AEB2D8_BD25_4AF6_BA65_BE63A8CD4A28_.wvu.PrintArea" localSheetId="17" hidden="1">'CorpServ Summary'!$A$1:$AC$54</definedName>
    <definedName name="Z_01AEB2D8_BD25_4AF6_BA65_BE63A8CD4A28_.wvu.PrintArea" localSheetId="10" hidden="1">'Economy, Regen &amp; Sustainability'!$A$1:$O$92</definedName>
    <definedName name="Z_01AEB2D8_BD25_4AF6_BA65_BE63A8CD4A28_.wvu.PrintArea" localSheetId="19" hidden="1">'Fin Serv'!$A$1:$O$68</definedName>
    <definedName name="Z_01AEB2D8_BD25_4AF6_BA65_BE63A8CD4A28_.wvu.PrintArea" localSheetId="0" hidden="1">Header!$A$1:$N$5</definedName>
    <definedName name="Z_01AEB2D8_BD25_4AF6_BA65_BE63A8CD4A28_.wvu.PrintArea" localSheetId="16" hidden="1">'HRA '!$A$1:$Q$62</definedName>
    <definedName name="Z_01AEB2D8_BD25_4AF6_BA65_BE63A8CD4A28_.wvu.PrintArea" localSheetId="4" hidden="1">'Hsg Services'!$A$1:$P$83</definedName>
    <definedName name="Z_01AEB2D8_BD25_4AF6_BA65_BE63A8CD4A28_.wvu.PrintArea" localSheetId="7" hidden="1">IT!$A$1:$O$73</definedName>
    <definedName name="Z_01AEB2D8_BD25_4AF6_BA65_BE63A8CD4A28_.wvu.PrintArea" localSheetId="20" hidden="1">'L&amp;G'!$A$1:$P$63</definedName>
    <definedName name="Z_01AEB2D8_BD25_4AF6_BA65_BE63A8CD4A28_.wvu.PrintArea" localSheetId="1" hidden="1">'Overall Summary'!$A$1:$AC$95</definedName>
    <definedName name="Z_01AEB2D8_BD25_4AF6_BA65_BE63A8CD4A28_.wvu.PrintArea" localSheetId="21" hidden="1">People!$A$1:$P$68</definedName>
    <definedName name="Z_01AEB2D8_BD25_4AF6_BA65_BE63A8CD4A28_.wvu.PrintArea" localSheetId="8" hidden="1">'Place Summary'!$A$1:$AF$43</definedName>
    <definedName name="Z_01AEB2D8_BD25_4AF6_BA65_BE63A8CD4A28_.wvu.PrintArea" localSheetId="12" hidden="1">'Planning &amp; Regulatory'!$A$1:$P$57</definedName>
    <definedName name="Z_01AEB2D8_BD25_4AF6_BA65_BE63A8CD4A28_.wvu.PrintTitles" localSheetId="13" hidden="1">'Chief Exec'!$1:$3</definedName>
    <definedName name="Z_01AEB2D8_BD25_4AF6_BA65_BE63A8CD4A28_.wvu.PrintTitles" localSheetId="3" hidden="1">'Comm &amp; Citizen Services'!$1:$3</definedName>
    <definedName name="Z_01AEB2D8_BD25_4AF6_BA65_BE63A8CD4A28_.wvu.PrintTitles" localSheetId="5" hidden="1">'Comm Safety'!$1:$3</definedName>
    <definedName name="Z_01AEB2D8_BD25_4AF6_BA65_BE63A8CD4A28_.wvu.PrintTitles" localSheetId="15" hidden="1">Companies!$1:$3</definedName>
    <definedName name="Z_01AEB2D8_BD25_4AF6_BA65_BE63A8CD4A28_.wvu.PrintTitles" localSheetId="18" hidden="1">'Corp Comms'!$1:$3</definedName>
    <definedName name="Z_01AEB2D8_BD25_4AF6_BA65_BE63A8CD4A28_.wvu.PrintTitles" localSheetId="9" hidden="1">'Corporate Property'!$1:$3</definedName>
    <definedName name="Z_01AEB2D8_BD25_4AF6_BA65_BE63A8CD4A28_.wvu.PrintTitles" localSheetId="10" hidden="1">'Economy, Regen &amp; Sustainability'!$1:$3</definedName>
    <definedName name="Z_01AEB2D8_BD25_4AF6_BA65_BE63A8CD4A28_.wvu.PrintTitles" localSheetId="19" hidden="1">'Fin Serv'!$1:$3</definedName>
    <definedName name="Z_01AEB2D8_BD25_4AF6_BA65_BE63A8CD4A28_.wvu.PrintTitles" localSheetId="16" hidden="1">'HRA '!$1:$3</definedName>
    <definedName name="Z_01AEB2D8_BD25_4AF6_BA65_BE63A8CD4A28_.wvu.PrintTitles" localSheetId="4" hidden="1">'Hsg Services'!$1:$3</definedName>
    <definedName name="Z_01AEB2D8_BD25_4AF6_BA65_BE63A8CD4A28_.wvu.PrintTitles" localSheetId="7" hidden="1">IT!$1:$3</definedName>
    <definedName name="Z_01AEB2D8_BD25_4AF6_BA65_BE63A8CD4A28_.wvu.PrintTitles" localSheetId="20" hidden="1">'L&amp;G'!$1:$3</definedName>
    <definedName name="Z_01AEB2D8_BD25_4AF6_BA65_BE63A8CD4A28_.wvu.PrintTitles" localSheetId="1" hidden="1">'Overall Summary'!$1:$4</definedName>
    <definedName name="Z_01AEB2D8_BD25_4AF6_BA65_BE63A8CD4A28_.wvu.PrintTitles" localSheetId="21" hidden="1">People!$1:$3</definedName>
    <definedName name="Z_01AEB2D8_BD25_4AF6_BA65_BE63A8CD4A28_.wvu.PrintTitles" localSheetId="12" hidden="1">'Planning &amp; Regulatory'!$1:$3</definedName>
    <definedName name="Z_01AEB2D8_BD25_4AF6_BA65_BE63A8CD4A28_.wvu.Rows" localSheetId="2" hidden="1">'C&amp;C Services Summary'!$44:$77</definedName>
    <definedName name="Z_01AEB2D8_BD25_4AF6_BA65_BE63A8CD4A28_.wvu.Rows" localSheetId="13" hidden="1">'Chief Exec'!#REF!</definedName>
    <definedName name="Z_01AEB2D8_BD25_4AF6_BA65_BE63A8CD4A28_.wvu.Rows" localSheetId="15" hidden="1">Companies!$55:$59</definedName>
    <definedName name="Z_01AEB2D8_BD25_4AF6_BA65_BE63A8CD4A28_.wvu.Rows" localSheetId="14" hidden="1">'Companies Summary'!$35:$68</definedName>
    <definedName name="Z_01AEB2D8_BD25_4AF6_BA65_BE63A8CD4A28_.wvu.Rows" localSheetId="18" hidden="1">'Corp Comms'!#REF!,'Corp Comms'!#REF!</definedName>
    <definedName name="Z_01AEB2D8_BD25_4AF6_BA65_BE63A8CD4A28_.wvu.Rows" localSheetId="9" hidden="1">'Corporate Property'!#REF!,'Corporate Property'!#REF!</definedName>
    <definedName name="Z_01AEB2D8_BD25_4AF6_BA65_BE63A8CD4A28_.wvu.Rows" localSheetId="17" hidden="1">'CorpServ Summary'!$55:$88</definedName>
    <definedName name="Z_01AEB2D8_BD25_4AF6_BA65_BE63A8CD4A28_.wvu.Rows" localSheetId="10" hidden="1">'Economy, Regen &amp; Sustainability'!$49:$53,'Economy, Regen &amp; Sustainability'!$55:$62</definedName>
    <definedName name="Z_01AEB2D8_BD25_4AF6_BA65_BE63A8CD4A28_.wvu.Rows" localSheetId="19" hidden="1">'Fin Serv'!#REF!</definedName>
    <definedName name="Z_01AEB2D8_BD25_4AF6_BA65_BE63A8CD4A28_.wvu.Rows" localSheetId="7" hidden="1">IT!#REF!,IT!#REF!</definedName>
    <definedName name="Z_01AEB2D8_BD25_4AF6_BA65_BE63A8CD4A28_.wvu.Rows" localSheetId="21" hidden="1">People!$38:$48</definedName>
    <definedName name="Z_01AEB2D8_BD25_4AF6_BA65_BE63A8CD4A28_.wvu.Rows" localSheetId="8" hidden="1">'Place Summary'!$45:$78</definedName>
    <definedName name="Z_01AEB2D8_BD25_4AF6_BA65_BE63A8CD4A28_.wvu.Rows" localSheetId="12" hidden="1">'Planning &amp; Regulatory'!$37:$37,'Planning &amp; Regulatory'!#REF!,'Planning &amp; Regulatory'!$50:$50</definedName>
    <definedName name="Z_08E17AC2_8BD7_43B4_BF01_BC1D56C64DA3_.wvu.Cols" localSheetId="2" hidden="1">'C&amp;C Services Summary'!$AE:$AF</definedName>
    <definedName name="Z_08E17AC2_8BD7_43B4_BF01_BC1D56C64DA3_.wvu.Cols" localSheetId="14" hidden="1">'Companies Summary'!$AC:$AD</definedName>
    <definedName name="Z_08E17AC2_8BD7_43B4_BF01_BC1D56C64DA3_.wvu.Cols" localSheetId="17" hidden="1">'CorpServ Summary'!$AC:$AD</definedName>
    <definedName name="Z_08E17AC2_8BD7_43B4_BF01_BC1D56C64DA3_.wvu.Cols" localSheetId="8" hidden="1">'Place Summary'!$AE:$AF</definedName>
    <definedName name="Z_08E17AC2_8BD7_43B4_BF01_BC1D56C64DA3_.wvu.PrintArea" localSheetId="2" hidden="1">'C&amp;C Services Summary'!$A$1:$AF$42</definedName>
    <definedName name="Z_08E17AC2_8BD7_43B4_BF01_BC1D56C64DA3_.wvu.PrintArea" localSheetId="13" hidden="1">'Chief Exec'!$A$1:$P$50</definedName>
    <definedName name="Z_08E17AC2_8BD7_43B4_BF01_BC1D56C64DA3_.wvu.PrintArea" localSheetId="3" hidden="1">'Comm &amp; Citizen Services'!$A$1:$P$73</definedName>
    <definedName name="Z_08E17AC2_8BD7_43B4_BF01_BC1D56C64DA3_.wvu.PrintArea" localSheetId="5" hidden="1">'Comm Safety'!$A$1:$P$62</definedName>
    <definedName name="Z_08E17AC2_8BD7_43B4_BF01_BC1D56C64DA3_.wvu.PrintArea" localSheetId="15" hidden="1">Companies!$A$1:$P$77</definedName>
    <definedName name="Z_08E17AC2_8BD7_43B4_BF01_BC1D56C64DA3_.wvu.PrintArea" localSheetId="14" hidden="1">'Companies Summary'!$A$1:$AD$33</definedName>
    <definedName name="Z_08E17AC2_8BD7_43B4_BF01_BC1D56C64DA3_.wvu.PrintArea" localSheetId="18" hidden="1">'Corp Comms'!$A$1:$P$54</definedName>
    <definedName name="Z_08E17AC2_8BD7_43B4_BF01_BC1D56C64DA3_.wvu.PrintArea" localSheetId="9" hidden="1">'Corporate Property'!$A$1:$O$79</definedName>
    <definedName name="Z_08E17AC2_8BD7_43B4_BF01_BC1D56C64DA3_.wvu.PrintArea" localSheetId="17" hidden="1">'CorpServ Summary'!$A$1:$AC$54</definedName>
    <definedName name="Z_08E17AC2_8BD7_43B4_BF01_BC1D56C64DA3_.wvu.PrintArea" localSheetId="10" hidden="1">'Economy, Regen &amp; Sustainability'!$A$1:$O$92</definedName>
    <definedName name="Z_08E17AC2_8BD7_43B4_BF01_BC1D56C64DA3_.wvu.PrintArea" localSheetId="19" hidden="1">'Fin Serv'!$A$1:$O$68</definedName>
    <definedName name="Z_08E17AC2_8BD7_43B4_BF01_BC1D56C64DA3_.wvu.PrintArea" localSheetId="0" hidden="1">Header!$A$1:$N$5</definedName>
    <definedName name="Z_08E17AC2_8BD7_43B4_BF01_BC1D56C64DA3_.wvu.PrintArea" localSheetId="16" hidden="1">'HRA '!$A$1:$Q$62</definedName>
    <definedName name="Z_08E17AC2_8BD7_43B4_BF01_BC1D56C64DA3_.wvu.PrintArea" localSheetId="4" hidden="1">'Hsg Services'!$A$1:$P$83</definedName>
    <definedName name="Z_08E17AC2_8BD7_43B4_BF01_BC1D56C64DA3_.wvu.PrintArea" localSheetId="7" hidden="1">IT!$A$1:$O$73</definedName>
    <definedName name="Z_08E17AC2_8BD7_43B4_BF01_BC1D56C64DA3_.wvu.PrintArea" localSheetId="20" hidden="1">'L&amp;G'!$A$1:$P$63</definedName>
    <definedName name="Z_08E17AC2_8BD7_43B4_BF01_BC1D56C64DA3_.wvu.PrintArea" localSheetId="1" hidden="1">'Overall Summary'!$A$1:$AC$95</definedName>
    <definedName name="Z_08E17AC2_8BD7_43B4_BF01_BC1D56C64DA3_.wvu.PrintArea" localSheetId="21" hidden="1">People!$A$1:$P$68</definedName>
    <definedName name="Z_08E17AC2_8BD7_43B4_BF01_BC1D56C64DA3_.wvu.PrintArea" localSheetId="8" hidden="1">'Place Summary'!$A$1:$AF$43</definedName>
    <definedName name="Z_08E17AC2_8BD7_43B4_BF01_BC1D56C64DA3_.wvu.PrintArea" localSheetId="12" hidden="1">'Planning &amp; Regulatory'!$A$1:$P$57</definedName>
    <definedName name="Z_08E17AC2_8BD7_43B4_BF01_BC1D56C64DA3_.wvu.PrintTitles" localSheetId="13" hidden="1">'Chief Exec'!$1:$3</definedName>
    <definedName name="Z_08E17AC2_8BD7_43B4_BF01_BC1D56C64DA3_.wvu.PrintTitles" localSheetId="3" hidden="1">'Comm &amp; Citizen Services'!$1:$3</definedName>
    <definedName name="Z_08E17AC2_8BD7_43B4_BF01_BC1D56C64DA3_.wvu.PrintTitles" localSheetId="5" hidden="1">'Comm Safety'!$1:$3</definedName>
    <definedName name="Z_08E17AC2_8BD7_43B4_BF01_BC1D56C64DA3_.wvu.PrintTitles" localSheetId="15" hidden="1">Companies!$1:$3</definedName>
    <definedName name="Z_08E17AC2_8BD7_43B4_BF01_BC1D56C64DA3_.wvu.PrintTitles" localSheetId="18" hidden="1">'Corp Comms'!$1:$3</definedName>
    <definedName name="Z_08E17AC2_8BD7_43B4_BF01_BC1D56C64DA3_.wvu.PrintTitles" localSheetId="9" hidden="1">'Corporate Property'!$1:$3</definedName>
    <definedName name="Z_08E17AC2_8BD7_43B4_BF01_BC1D56C64DA3_.wvu.PrintTitles" localSheetId="10" hidden="1">'Economy, Regen &amp; Sustainability'!$1:$3</definedName>
    <definedName name="Z_08E17AC2_8BD7_43B4_BF01_BC1D56C64DA3_.wvu.PrintTitles" localSheetId="19" hidden="1">'Fin Serv'!$1:$3</definedName>
    <definedName name="Z_08E17AC2_8BD7_43B4_BF01_BC1D56C64DA3_.wvu.PrintTitles" localSheetId="16" hidden="1">'HRA '!$1:$3</definedName>
    <definedName name="Z_08E17AC2_8BD7_43B4_BF01_BC1D56C64DA3_.wvu.PrintTitles" localSheetId="4" hidden="1">'Hsg Services'!$1:$3</definedName>
    <definedName name="Z_08E17AC2_8BD7_43B4_BF01_BC1D56C64DA3_.wvu.PrintTitles" localSheetId="7" hidden="1">IT!$1:$3</definedName>
    <definedName name="Z_08E17AC2_8BD7_43B4_BF01_BC1D56C64DA3_.wvu.PrintTitles" localSheetId="20" hidden="1">'L&amp;G'!$1:$3</definedName>
    <definedName name="Z_08E17AC2_8BD7_43B4_BF01_BC1D56C64DA3_.wvu.PrintTitles" localSheetId="1" hidden="1">'Overall Summary'!$1:$4</definedName>
    <definedName name="Z_08E17AC2_8BD7_43B4_BF01_BC1D56C64DA3_.wvu.PrintTitles" localSheetId="21" hidden="1">People!$1:$3</definedName>
    <definedName name="Z_08E17AC2_8BD7_43B4_BF01_BC1D56C64DA3_.wvu.PrintTitles" localSheetId="12" hidden="1">'Planning &amp; Regulatory'!$1:$3</definedName>
    <definedName name="Z_08E17AC2_8BD7_43B4_BF01_BC1D56C64DA3_.wvu.Rows" localSheetId="2" hidden="1">'C&amp;C Services Summary'!$44:$77</definedName>
    <definedName name="Z_08E17AC2_8BD7_43B4_BF01_BC1D56C64DA3_.wvu.Rows" localSheetId="13" hidden="1">'Chief Exec'!#REF!</definedName>
    <definedName name="Z_08E17AC2_8BD7_43B4_BF01_BC1D56C64DA3_.wvu.Rows" localSheetId="15" hidden="1">Companies!$55:$59</definedName>
    <definedName name="Z_08E17AC2_8BD7_43B4_BF01_BC1D56C64DA3_.wvu.Rows" localSheetId="14" hidden="1">'Companies Summary'!$35:$68</definedName>
    <definedName name="Z_08E17AC2_8BD7_43B4_BF01_BC1D56C64DA3_.wvu.Rows" localSheetId="18" hidden="1">'Corp Comms'!#REF!,'Corp Comms'!#REF!</definedName>
    <definedName name="Z_08E17AC2_8BD7_43B4_BF01_BC1D56C64DA3_.wvu.Rows" localSheetId="9" hidden="1">'Corporate Property'!#REF!,'Corporate Property'!#REF!</definedName>
    <definedName name="Z_08E17AC2_8BD7_43B4_BF01_BC1D56C64DA3_.wvu.Rows" localSheetId="17" hidden="1">'CorpServ Summary'!$55:$88</definedName>
    <definedName name="Z_08E17AC2_8BD7_43B4_BF01_BC1D56C64DA3_.wvu.Rows" localSheetId="10" hidden="1">'Economy, Regen &amp; Sustainability'!$49:$53,'Economy, Regen &amp; Sustainability'!$55:$62</definedName>
    <definedName name="Z_08E17AC2_8BD7_43B4_BF01_BC1D56C64DA3_.wvu.Rows" localSheetId="19" hidden="1">'Fin Serv'!#REF!</definedName>
    <definedName name="Z_08E17AC2_8BD7_43B4_BF01_BC1D56C64DA3_.wvu.Rows" localSheetId="7" hidden="1">IT!#REF!,IT!#REF!</definedName>
    <definedName name="Z_08E17AC2_8BD7_43B4_BF01_BC1D56C64DA3_.wvu.Rows" localSheetId="21" hidden="1">People!$38:$48</definedName>
    <definedName name="Z_08E17AC2_8BD7_43B4_BF01_BC1D56C64DA3_.wvu.Rows" localSheetId="8" hidden="1">'Place Summary'!$45:$78</definedName>
    <definedName name="Z_08E17AC2_8BD7_43B4_BF01_BC1D56C64DA3_.wvu.Rows" localSheetId="12" hidden="1">'Planning &amp; Regulatory'!$37:$37,'Planning &amp; Regulatory'!#REF!,'Planning &amp; Regulatory'!$50:$50</definedName>
    <definedName name="Z_242A1D50_B023_4375_88F3_03330C83BB86_.wvu.Cols" localSheetId="2" hidden="1">'C&amp;C Services Summary'!$AE:$AF</definedName>
    <definedName name="Z_242A1D50_B023_4375_88F3_03330C83BB86_.wvu.Cols" localSheetId="14" hidden="1">'Companies Summary'!$AC:$AD</definedName>
    <definedName name="Z_242A1D50_B023_4375_88F3_03330C83BB86_.wvu.Cols" localSheetId="17" hidden="1">'CorpServ Summary'!$AC:$AD</definedName>
    <definedName name="Z_242A1D50_B023_4375_88F3_03330C83BB86_.wvu.Cols" localSheetId="16" hidden="1">'HRA '!#REF!</definedName>
    <definedName name="Z_242A1D50_B023_4375_88F3_03330C83BB86_.wvu.Cols" localSheetId="8" hidden="1">'Place Summary'!$AE:$AF</definedName>
    <definedName name="Z_242A1D50_B023_4375_88F3_03330C83BB86_.wvu.PrintArea" localSheetId="2" hidden="1">'C&amp;C Services Summary'!$A$1:$AF$42</definedName>
    <definedName name="Z_242A1D50_B023_4375_88F3_03330C83BB86_.wvu.PrintArea" localSheetId="13" hidden="1">'Chief Exec'!$A$1:$P$50</definedName>
    <definedName name="Z_242A1D50_B023_4375_88F3_03330C83BB86_.wvu.PrintArea" localSheetId="3" hidden="1">'Comm &amp; Citizen Services'!$A$1:$P$73</definedName>
    <definedName name="Z_242A1D50_B023_4375_88F3_03330C83BB86_.wvu.PrintArea" localSheetId="5" hidden="1">'Comm Safety'!$A$1:$P$62</definedName>
    <definedName name="Z_242A1D50_B023_4375_88F3_03330C83BB86_.wvu.PrintArea" localSheetId="15" hidden="1">Companies!$A$1:$P$77</definedName>
    <definedName name="Z_242A1D50_B023_4375_88F3_03330C83BB86_.wvu.PrintArea" localSheetId="14" hidden="1">'Companies Summary'!$A$1:$AD$33</definedName>
    <definedName name="Z_242A1D50_B023_4375_88F3_03330C83BB86_.wvu.PrintArea" localSheetId="18" hidden="1">'Corp Comms'!$A$1:$P$54</definedName>
    <definedName name="Z_242A1D50_B023_4375_88F3_03330C83BB86_.wvu.PrintArea" localSheetId="9" hidden="1">'Corporate Property'!$A$1:$O$79</definedName>
    <definedName name="Z_242A1D50_B023_4375_88F3_03330C83BB86_.wvu.PrintArea" localSheetId="17" hidden="1">'CorpServ Summary'!$A$1:$AC$54</definedName>
    <definedName name="Z_242A1D50_B023_4375_88F3_03330C83BB86_.wvu.PrintArea" localSheetId="10" hidden="1">'Economy, Regen &amp; Sustainability'!$A$1:$O$92</definedName>
    <definedName name="Z_242A1D50_B023_4375_88F3_03330C83BB86_.wvu.PrintArea" localSheetId="19" hidden="1">'Fin Serv'!$A$1:$O$68</definedName>
    <definedName name="Z_242A1D50_B023_4375_88F3_03330C83BB86_.wvu.PrintArea" localSheetId="0" hidden="1">Header!$A$1:$N$5</definedName>
    <definedName name="Z_242A1D50_B023_4375_88F3_03330C83BB86_.wvu.PrintArea" localSheetId="16" hidden="1">'HRA '!$A$1:$Q$62</definedName>
    <definedName name="Z_242A1D50_B023_4375_88F3_03330C83BB86_.wvu.PrintArea" localSheetId="4" hidden="1">'Hsg Services'!$A$1:$P$83</definedName>
    <definedName name="Z_242A1D50_B023_4375_88F3_03330C83BB86_.wvu.PrintArea" localSheetId="7" hidden="1">IT!$A$1:$O$73</definedName>
    <definedName name="Z_242A1D50_B023_4375_88F3_03330C83BB86_.wvu.PrintArea" localSheetId="20" hidden="1">'L&amp;G'!$A$1:$P$63</definedName>
    <definedName name="Z_242A1D50_B023_4375_88F3_03330C83BB86_.wvu.PrintArea" localSheetId="1" hidden="1">'Overall Summary'!$A$1:$AC$95</definedName>
    <definedName name="Z_242A1D50_B023_4375_88F3_03330C83BB86_.wvu.PrintArea" localSheetId="21" hidden="1">People!$A$1:$P$68</definedName>
    <definedName name="Z_242A1D50_B023_4375_88F3_03330C83BB86_.wvu.PrintArea" localSheetId="8" hidden="1">'Place Summary'!$A$1:$AF$43</definedName>
    <definedName name="Z_242A1D50_B023_4375_88F3_03330C83BB86_.wvu.PrintArea" localSheetId="12" hidden="1">'Planning &amp; Regulatory'!$A$1:$P$57</definedName>
    <definedName name="Z_242A1D50_B023_4375_88F3_03330C83BB86_.wvu.PrintTitles" localSheetId="13" hidden="1">'Chief Exec'!$1:$3</definedName>
    <definedName name="Z_242A1D50_B023_4375_88F3_03330C83BB86_.wvu.PrintTitles" localSheetId="3" hidden="1">'Comm &amp; Citizen Services'!$1:$3</definedName>
    <definedName name="Z_242A1D50_B023_4375_88F3_03330C83BB86_.wvu.PrintTitles" localSheetId="5" hidden="1">'Comm Safety'!$1:$3</definedName>
    <definedName name="Z_242A1D50_B023_4375_88F3_03330C83BB86_.wvu.PrintTitles" localSheetId="15" hidden="1">Companies!$1:$3</definedName>
    <definedName name="Z_242A1D50_B023_4375_88F3_03330C83BB86_.wvu.PrintTitles" localSheetId="18" hidden="1">'Corp Comms'!$1:$3</definedName>
    <definedName name="Z_242A1D50_B023_4375_88F3_03330C83BB86_.wvu.PrintTitles" localSheetId="9" hidden="1">'Corporate Property'!$1:$3</definedName>
    <definedName name="Z_242A1D50_B023_4375_88F3_03330C83BB86_.wvu.PrintTitles" localSheetId="10" hidden="1">'Economy, Regen &amp; Sustainability'!$1:$3</definedName>
    <definedName name="Z_242A1D50_B023_4375_88F3_03330C83BB86_.wvu.PrintTitles" localSheetId="19" hidden="1">'Fin Serv'!$1:$3</definedName>
    <definedName name="Z_242A1D50_B023_4375_88F3_03330C83BB86_.wvu.PrintTitles" localSheetId="16" hidden="1">'HRA '!$1:$3</definedName>
    <definedName name="Z_242A1D50_B023_4375_88F3_03330C83BB86_.wvu.PrintTitles" localSheetId="4" hidden="1">'Hsg Services'!$1:$3</definedName>
    <definedName name="Z_242A1D50_B023_4375_88F3_03330C83BB86_.wvu.PrintTitles" localSheetId="7" hidden="1">IT!$1:$3</definedName>
    <definedName name="Z_242A1D50_B023_4375_88F3_03330C83BB86_.wvu.PrintTitles" localSheetId="20" hidden="1">'L&amp;G'!$1:$3</definedName>
    <definedName name="Z_242A1D50_B023_4375_88F3_03330C83BB86_.wvu.PrintTitles" localSheetId="1" hidden="1">'Overall Summary'!$1:$4</definedName>
    <definedName name="Z_242A1D50_B023_4375_88F3_03330C83BB86_.wvu.PrintTitles" localSheetId="21" hidden="1">People!$1:$3</definedName>
    <definedName name="Z_242A1D50_B023_4375_88F3_03330C83BB86_.wvu.PrintTitles" localSheetId="12" hidden="1">'Planning &amp; Regulatory'!$1:$3</definedName>
    <definedName name="Z_242A1D50_B023_4375_88F3_03330C83BB86_.wvu.Rows" localSheetId="2" hidden="1">'C&amp;C Services Summary'!$44:$77</definedName>
    <definedName name="Z_242A1D50_B023_4375_88F3_03330C83BB86_.wvu.Rows" localSheetId="13" hidden="1">'Chief Exec'!#REF!</definedName>
    <definedName name="Z_242A1D50_B023_4375_88F3_03330C83BB86_.wvu.Rows" localSheetId="15" hidden="1">Companies!$55:$59</definedName>
    <definedName name="Z_242A1D50_B023_4375_88F3_03330C83BB86_.wvu.Rows" localSheetId="14" hidden="1">'Companies Summary'!$35:$68</definedName>
    <definedName name="Z_242A1D50_B023_4375_88F3_03330C83BB86_.wvu.Rows" localSheetId="18" hidden="1">'Corp Comms'!#REF!,'Corp Comms'!#REF!</definedName>
    <definedName name="Z_242A1D50_B023_4375_88F3_03330C83BB86_.wvu.Rows" localSheetId="9" hidden="1">'Corporate Property'!#REF!,'Corporate Property'!#REF!</definedName>
    <definedName name="Z_242A1D50_B023_4375_88F3_03330C83BB86_.wvu.Rows" localSheetId="17" hidden="1">'CorpServ Summary'!$55:$88</definedName>
    <definedName name="Z_242A1D50_B023_4375_88F3_03330C83BB86_.wvu.Rows" localSheetId="10" hidden="1">'Economy, Regen &amp; Sustainability'!$49:$53,'Economy, Regen &amp; Sustainability'!$55:$62</definedName>
    <definedName name="Z_242A1D50_B023_4375_88F3_03330C83BB86_.wvu.Rows" localSheetId="19" hidden="1">'Fin Serv'!#REF!</definedName>
    <definedName name="Z_242A1D50_B023_4375_88F3_03330C83BB86_.wvu.Rows" localSheetId="7" hidden="1">IT!#REF!,IT!#REF!</definedName>
    <definedName name="Z_242A1D50_B023_4375_88F3_03330C83BB86_.wvu.Rows" localSheetId="21" hidden="1">People!$38:$48</definedName>
    <definedName name="Z_242A1D50_B023_4375_88F3_03330C83BB86_.wvu.Rows" localSheetId="8" hidden="1">'Place Summary'!$45:$78</definedName>
    <definedName name="Z_242A1D50_B023_4375_88F3_03330C83BB86_.wvu.Rows" localSheetId="12" hidden="1">'Planning &amp; Regulatory'!$37:$37,'Planning &amp; Regulatory'!#REF!,'Planning &amp; Regulatory'!$50:$50</definedName>
    <definedName name="Z_36F14ADE_748F_47F6_B747_5BE227F556B7_.wvu.Cols" localSheetId="2" hidden="1">'C&amp;C Services Summary'!$AE:$AF</definedName>
    <definedName name="Z_36F14ADE_748F_47F6_B747_5BE227F556B7_.wvu.Cols" localSheetId="14" hidden="1">'Companies Summary'!$AC:$AD</definedName>
    <definedName name="Z_36F14ADE_748F_47F6_B747_5BE227F556B7_.wvu.Cols" localSheetId="17" hidden="1">'CorpServ Summary'!$AC:$AD</definedName>
    <definedName name="Z_36F14ADE_748F_47F6_B747_5BE227F556B7_.wvu.Cols" localSheetId="16" hidden="1">'HRA '!#REF!</definedName>
    <definedName name="Z_36F14ADE_748F_47F6_B747_5BE227F556B7_.wvu.Cols" localSheetId="8" hidden="1">'Place Summary'!$AE:$AF</definedName>
    <definedName name="Z_36F14ADE_748F_47F6_B747_5BE227F556B7_.wvu.PrintArea" localSheetId="2" hidden="1">'C&amp;C Services Summary'!$A$1:$AF$42</definedName>
    <definedName name="Z_36F14ADE_748F_47F6_B747_5BE227F556B7_.wvu.PrintArea" localSheetId="13" hidden="1">'Chief Exec'!$A$1:$P$50</definedName>
    <definedName name="Z_36F14ADE_748F_47F6_B747_5BE227F556B7_.wvu.PrintArea" localSheetId="3" hidden="1">'Comm &amp; Citizen Services'!$A$1:$P$73</definedName>
    <definedName name="Z_36F14ADE_748F_47F6_B747_5BE227F556B7_.wvu.PrintArea" localSheetId="5" hidden="1">'Comm Safety'!$A$1:$P$62</definedName>
    <definedName name="Z_36F14ADE_748F_47F6_B747_5BE227F556B7_.wvu.PrintArea" localSheetId="15" hidden="1">Companies!$A$1:$P$77</definedName>
    <definedName name="Z_36F14ADE_748F_47F6_B747_5BE227F556B7_.wvu.PrintArea" localSheetId="14" hidden="1">'Companies Summary'!$A$1:$AD$33</definedName>
    <definedName name="Z_36F14ADE_748F_47F6_B747_5BE227F556B7_.wvu.PrintArea" localSheetId="18" hidden="1">'Corp Comms'!$A$1:$P$54</definedName>
    <definedName name="Z_36F14ADE_748F_47F6_B747_5BE227F556B7_.wvu.PrintArea" localSheetId="9" hidden="1">'Corporate Property'!$A$1:$O$79</definedName>
    <definedName name="Z_36F14ADE_748F_47F6_B747_5BE227F556B7_.wvu.PrintArea" localSheetId="17" hidden="1">'CorpServ Summary'!$A$1:$AC$54</definedName>
    <definedName name="Z_36F14ADE_748F_47F6_B747_5BE227F556B7_.wvu.PrintArea" localSheetId="10" hidden="1">'Economy, Regen &amp; Sustainability'!$A$1:$O$92</definedName>
    <definedName name="Z_36F14ADE_748F_47F6_B747_5BE227F556B7_.wvu.PrintArea" localSheetId="19" hidden="1">'Fin Serv'!$A$1:$O$68</definedName>
    <definedName name="Z_36F14ADE_748F_47F6_B747_5BE227F556B7_.wvu.PrintArea" localSheetId="0" hidden="1">Header!$A$1:$N$5</definedName>
    <definedName name="Z_36F14ADE_748F_47F6_B747_5BE227F556B7_.wvu.PrintArea" localSheetId="16" hidden="1">'HRA '!$A$1:$Q$62</definedName>
    <definedName name="Z_36F14ADE_748F_47F6_B747_5BE227F556B7_.wvu.PrintArea" localSheetId="4" hidden="1">'Hsg Services'!$A$1:$P$83</definedName>
    <definedName name="Z_36F14ADE_748F_47F6_B747_5BE227F556B7_.wvu.PrintArea" localSheetId="7" hidden="1">IT!$A$1:$O$73</definedName>
    <definedName name="Z_36F14ADE_748F_47F6_B747_5BE227F556B7_.wvu.PrintArea" localSheetId="20" hidden="1">'L&amp;G'!$A$1:$P$63</definedName>
    <definedName name="Z_36F14ADE_748F_47F6_B747_5BE227F556B7_.wvu.PrintArea" localSheetId="1" hidden="1">'Overall Summary'!$A$1:$AC$95</definedName>
    <definedName name="Z_36F14ADE_748F_47F6_B747_5BE227F556B7_.wvu.PrintArea" localSheetId="21" hidden="1">People!$A$1:$P$68</definedName>
    <definedName name="Z_36F14ADE_748F_47F6_B747_5BE227F556B7_.wvu.PrintArea" localSheetId="8" hidden="1">'Place Summary'!$A$1:$AF$43</definedName>
    <definedName name="Z_36F14ADE_748F_47F6_B747_5BE227F556B7_.wvu.PrintArea" localSheetId="12" hidden="1">'Planning &amp; Regulatory'!$A$1:$P$57</definedName>
    <definedName name="Z_36F14ADE_748F_47F6_B747_5BE227F556B7_.wvu.PrintTitles" localSheetId="13" hidden="1">'Chief Exec'!$1:$3</definedName>
    <definedName name="Z_36F14ADE_748F_47F6_B747_5BE227F556B7_.wvu.PrintTitles" localSheetId="3" hidden="1">'Comm &amp; Citizen Services'!$1:$3</definedName>
    <definedName name="Z_36F14ADE_748F_47F6_B747_5BE227F556B7_.wvu.PrintTitles" localSheetId="5" hidden="1">'Comm Safety'!$1:$3</definedName>
    <definedName name="Z_36F14ADE_748F_47F6_B747_5BE227F556B7_.wvu.PrintTitles" localSheetId="15" hidden="1">Companies!$1:$3</definedName>
    <definedName name="Z_36F14ADE_748F_47F6_B747_5BE227F556B7_.wvu.PrintTitles" localSheetId="18" hidden="1">'Corp Comms'!$1:$3</definedName>
    <definedName name="Z_36F14ADE_748F_47F6_B747_5BE227F556B7_.wvu.PrintTitles" localSheetId="9" hidden="1">'Corporate Property'!$1:$3</definedName>
    <definedName name="Z_36F14ADE_748F_47F6_B747_5BE227F556B7_.wvu.PrintTitles" localSheetId="10" hidden="1">'Economy, Regen &amp; Sustainability'!$1:$3</definedName>
    <definedName name="Z_36F14ADE_748F_47F6_B747_5BE227F556B7_.wvu.PrintTitles" localSheetId="19" hidden="1">'Fin Serv'!$1:$3</definedName>
    <definedName name="Z_36F14ADE_748F_47F6_B747_5BE227F556B7_.wvu.PrintTitles" localSheetId="16" hidden="1">'HRA '!$1:$3</definedName>
    <definedName name="Z_36F14ADE_748F_47F6_B747_5BE227F556B7_.wvu.PrintTitles" localSheetId="4" hidden="1">'Hsg Services'!$1:$3</definedName>
    <definedName name="Z_36F14ADE_748F_47F6_B747_5BE227F556B7_.wvu.PrintTitles" localSheetId="7" hidden="1">IT!$1:$3</definedName>
    <definedName name="Z_36F14ADE_748F_47F6_B747_5BE227F556B7_.wvu.PrintTitles" localSheetId="20" hidden="1">'L&amp;G'!$1:$3</definedName>
    <definedName name="Z_36F14ADE_748F_47F6_B747_5BE227F556B7_.wvu.PrintTitles" localSheetId="1" hidden="1">'Overall Summary'!$1:$4</definedName>
    <definedName name="Z_36F14ADE_748F_47F6_B747_5BE227F556B7_.wvu.PrintTitles" localSheetId="21" hidden="1">People!$1:$3</definedName>
    <definedName name="Z_36F14ADE_748F_47F6_B747_5BE227F556B7_.wvu.PrintTitles" localSheetId="12" hidden="1">'Planning &amp; Regulatory'!$1:$3</definedName>
    <definedName name="Z_36F14ADE_748F_47F6_B747_5BE227F556B7_.wvu.Rows" localSheetId="2" hidden="1">'C&amp;C Services Summary'!$44:$77</definedName>
    <definedName name="Z_36F14ADE_748F_47F6_B747_5BE227F556B7_.wvu.Rows" localSheetId="13" hidden="1">'Chief Exec'!#REF!</definedName>
    <definedName name="Z_36F14ADE_748F_47F6_B747_5BE227F556B7_.wvu.Rows" localSheetId="15" hidden="1">Companies!$55:$59</definedName>
    <definedName name="Z_36F14ADE_748F_47F6_B747_5BE227F556B7_.wvu.Rows" localSheetId="14" hidden="1">'Companies Summary'!$35:$68</definedName>
    <definedName name="Z_36F14ADE_748F_47F6_B747_5BE227F556B7_.wvu.Rows" localSheetId="18" hidden="1">'Corp Comms'!#REF!,'Corp Comms'!#REF!</definedName>
    <definedName name="Z_36F14ADE_748F_47F6_B747_5BE227F556B7_.wvu.Rows" localSheetId="9" hidden="1">'Corporate Property'!#REF!,'Corporate Property'!#REF!</definedName>
    <definedName name="Z_36F14ADE_748F_47F6_B747_5BE227F556B7_.wvu.Rows" localSheetId="17" hidden="1">'CorpServ Summary'!$55:$88</definedName>
    <definedName name="Z_36F14ADE_748F_47F6_B747_5BE227F556B7_.wvu.Rows" localSheetId="10" hidden="1">'Economy, Regen &amp; Sustainability'!$49:$53,'Economy, Regen &amp; Sustainability'!$55:$62</definedName>
    <definedName name="Z_36F14ADE_748F_47F6_B747_5BE227F556B7_.wvu.Rows" localSheetId="19" hidden="1">'Fin Serv'!#REF!</definedName>
    <definedName name="Z_36F14ADE_748F_47F6_B747_5BE227F556B7_.wvu.Rows" localSheetId="7" hidden="1">IT!#REF!,IT!#REF!</definedName>
    <definedName name="Z_36F14ADE_748F_47F6_B747_5BE227F556B7_.wvu.Rows" localSheetId="21" hidden="1">People!$38:$48</definedName>
    <definedName name="Z_36F14ADE_748F_47F6_B747_5BE227F556B7_.wvu.Rows" localSheetId="8" hidden="1">'Place Summary'!$45:$78</definedName>
    <definedName name="Z_36F14ADE_748F_47F6_B747_5BE227F556B7_.wvu.Rows" localSheetId="12" hidden="1">'Planning &amp; Regulatory'!$37:$37,'Planning &amp; Regulatory'!#REF!,'Planning &amp; Regulatory'!$50:$50</definedName>
    <definedName name="Z_68DBCC23_D44C_47B1_B3B6_7917C1AB8AF4_.wvu.Cols" localSheetId="2" hidden="1">'C&amp;C Services Summary'!$AE:$AF</definedName>
    <definedName name="Z_68DBCC23_D44C_47B1_B3B6_7917C1AB8AF4_.wvu.Cols" localSheetId="14" hidden="1">'Companies Summary'!$AC:$AD</definedName>
    <definedName name="Z_68DBCC23_D44C_47B1_B3B6_7917C1AB8AF4_.wvu.Cols" localSheetId="17" hidden="1">'CorpServ Summary'!$AC:$AD</definedName>
    <definedName name="Z_68DBCC23_D44C_47B1_B3B6_7917C1AB8AF4_.wvu.Cols" localSheetId="16" hidden="1">'HRA '!#REF!</definedName>
    <definedName name="Z_68DBCC23_D44C_47B1_B3B6_7917C1AB8AF4_.wvu.Cols" localSheetId="8" hidden="1">'Place Summary'!$AE:$AF</definedName>
    <definedName name="Z_68DBCC23_D44C_47B1_B3B6_7917C1AB8AF4_.wvu.PrintArea" localSheetId="2" hidden="1">'C&amp;C Services Summary'!$A$1:$AF$42</definedName>
    <definedName name="Z_68DBCC23_D44C_47B1_B3B6_7917C1AB8AF4_.wvu.PrintArea" localSheetId="13" hidden="1">'Chief Exec'!$A$1:$P$50</definedName>
    <definedName name="Z_68DBCC23_D44C_47B1_B3B6_7917C1AB8AF4_.wvu.PrintArea" localSheetId="3" hidden="1">'Comm &amp; Citizen Services'!$A$1:$P$73</definedName>
    <definedName name="Z_68DBCC23_D44C_47B1_B3B6_7917C1AB8AF4_.wvu.PrintArea" localSheetId="5" hidden="1">'Comm Safety'!$A$1:$P$62</definedName>
    <definedName name="Z_68DBCC23_D44C_47B1_B3B6_7917C1AB8AF4_.wvu.PrintArea" localSheetId="15" hidden="1">Companies!$A$1:$P$77</definedName>
    <definedName name="Z_68DBCC23_D44C_47B1_B3B6_7917C1AB8AF4_.wvu.PrintArea" localSheetId="14" hidden="1">'Companies Summary'!$A$1:$AD$33</definedName>
    <definedName name="Z_68DBCC23_D44C_47B1_B3B6_7917C1AB8AF4_.wvu.PrintArea" localSheetId="18" hidden="1">'Corp Comms'!$A$1:$P$54</definedName>
    <definedName name="Z_68DBCC23_D44C_47B1_B3B6_7917C1AB8AF4_.wvu.PrintArea" localSheetId="9" hidden="1">'Corporate Property'!$A$1:$O$79</definedName>
    <definedName name="Z_68DBCC23_D44C_47B1_B3B6_7917C1AB8AF4_.wvu.PrintArea" localSheetId="17" hidden="1">'CorpServ Summary'!$A$1:$AC$54</definedName>
    <definedName name="Z_68DBCC23_D44C_47B1_B3B6_7917C1AB8AF4_.wvu.PrintArea" localSheetId="10" hidden="1">'Economy, Regen &amp; Sustainability'!$A$1:$O$92</definedName>
    <definedName name="Z_68DBCC23_D44C_47B1_B3B6_7917C1AB8AF4_.wvu.PrintArea" localSheetId="19" hidden="1">'Fin Serv'!$A$1:$O$68</definedName>
    <definedName name="Z_68DBCC23_D44C_47B1_B3B6_7917C1AB8AF4_.wvu.PrintArea" localSheetId="0" hidden="1">Header!$A$1:$N$5</definedName>
    <definedName name="Z_68DBCC23_D44C_47B1_B3B6_7917C1AB8AF4_.wvu.PrintArea" localSheetId="16" hidden="1">'HRA '!$A$1:$Q$62</definedName>
    <definedName name="Z_68DBCC23_D44C_47B1_B3B6_7917C1AB8AF4_.wvu.PrintArea" localSheetId="4" hidden="1">'Hsg Services'!$A$1:$P$83</definedName>
    <definedName name="Z_68DBCC23_D44C_47B1_B3B6_7917C1AB8AF4_.wvu.PrintArea" localSheetId="7" hidden="1">IT!$A$1:$O$73</definedName>
    <definedName name="Z_68DBCC23_D44C_47B1_B3B6_7917C1AB8AF4_.wvu.PrintArea" localSheetId="20" hidden="1">'L&amp;G'!$A$1:$P$63</definedName>
    <definedName name="Z_68DBCC23_D44C_47B1_B3B6_7917C1AB8AF4_.wvu.PrintArea" localSheetId="1" hidden="1">'Overall Summary'!$A$1:$AC$95</definedName>
    <definedName name="Z_68DBCC23_D44C_47B1_B3B6_7917C1AB8AF4_.wvu.PrintArea" localSheetId="21" hidden="1">People!$A$1:$P$68</definedName>
    <definedName name="Z_68DBCC23_D44C_47B1_B3B6_7917C1AB8AF4_.wvu.PrintArea" localSheetId="8" hidden="1">'Place Summary'!$A$1:$AF$43</definedName>
    <definedName name="Z_68DBCC23_D44C_47B1_B3B6_7917C1AB8AF4_.wvu.PrintArea" localSheetId="12" hidden="1">'Planning &amp; Regulatory'!$A$1:$P$57</definedName>
    <definedName name="Z_68DBCC23_D44C_47B1_B3B6_7917C1AB8AF4_.wvu.PrintTitles" localSheetId="13" hidden="1">'Chief Exec'!$1:$3</definedName>
    <definedName name="Z_68DBCC23_D44C_47B1_B3B6_7917C1AB8AF4_.wvu.PrintTitles" localSheetId="3" hidden="1">'Comm &amp; Citizen Services'!$1:$3</definedName>
    <definedName name="Z_68DBCC23_D44C_47B1_B3B6_7917C1AB8AF4_.wvu.PrintTitles" localSheetId="5" hidden="1">'Comm Safety'!$1:$3</definedName>
    <definedName name="Z_68DBCC23_D44C_47B1_B3B6_7917C1AB8AF4_.wvu.PrintTitles" localSheetId="15" hidden="1">Companies!$1:$3</definedName>
    <definedName name="Z_68DBCC23_D44C_47B1_B3B6_7917C1AB8AF4_.wvu.PrintTitles" localSheetId="18" hidden="1">'Corp Comms'!$1:$3</definedName>
    <definedName name="Z_68DBCC23_D44C_47B1_B3B6_7917C1AB8AF4_.wvu.PrintTitles" localSheetId="9" hidden="1">'Corporate Property'!$1:$3</definedName>
    <definedName name="Z_68DBCC23_D44C_47B1_B3B6_7917C1AB8AF4_.wvu.PrintTitles" localSheetId="10" hidden="1">'Economy, Regen &amp; Sustainability'!$1:$3</definedName>
    <definedName name="Z_68DBCC23_D44C_47B1_B3B6_7917C1AB8AF4_.wvu.PrintTitles" localSheetId="19" hidden="1">'Fin Serv'!$1:$3</definedName>
    <definedName name="Z_68DBCC23_D44C_47B1_B3B6_7917C1AB8AF4_.wvu.PrintTitles" localSheetId="16" hidden="1">'HRA '!$1:$3</definedName>
    <definedName name="Z_68DBCC23_D44C_47B1_B3B6_7917C1AB8AF4_.wvu.PrintTitles" localSheetId="4" hidden="1">'Hsg Services'!$1:$3</definedName>
    <definedName name="Z_68DBCC23_D44C_47B1_B3B6_7917C1AB8AF4_.wvu.PrintTitles" localSheetId="7" hidden="1">IT!$1:$3</definedName>
    <definedName name="Z_68DBCC23_D44C_47B1_B3B6_7917C1AB8AF4_.wvu.PrintTitles" localSheetId="20" hidden="1">'L&amp;G'!$1:$3</definedName>
    <definedName name="Z_68DBCC23_D44C_47B1_B3B6_7917C1AB8AF4_.wvu.PrintTitles" localSheetId="1" hidden="1">'Overall Summary'!$1:$4</definedName>
    <definedName name="Z_68DBCC23_D44C_47B1_B3B6_7917C1AB8AF4_.wvu.PrintTitles" localSheetId="21" hidden="1">People!$1:$3</definedName>
    <definedName name="Z_68DBCC23_D44C_47B1_B3B6_7917C1AB8AF4_.wvu.PrintTitles" localSheetId="12" hidden="1">'Planning &amp; Regulatory'!$1:$3</definedName>
    <definedName name="Z_68DBCC23_D44C_47B1_B3B6_7917C1AB8AF4_.wvu.Rows" localSheetId="2" hidden="1">'C&amp;C Services Summary'!$44:$77</definedName>
    <definedName name="Z_68DBCC23_D44C_47B1_B3B6_7917C1AB8AF4_.wvu.Rows" localSheetId="13" hidden="1">'Chief Exec'!#REF!</definedName>
    <definedName name="Z_68DBCC23_D44C_47B1_B3B6_7917C1AB8AF4_.wvu.Rows" localSheetId="15" hidden="1">Companies!$55:$59</definedName>
    <definedName name="Z_68DBCC23_D44C_47B1_B3B6_7917C1AB8AF4_.wvu.Rows" localSheetId="14" hidden="1">'Companies Summary'!$35:$68</definedName>
    <definedName name="Z_68DBCC23_D44C_47B1_B3B6_7917C1AB8AF4_.wvu.Rows" localSheetId="18" hidden="1">'Corp Comms'!#REF!,'Corp Comms'!#REF!</definedName>
    <definedName name="Z_68DBCC23_D44C_47B1_B3B6_7917C1AB8AF4_.wvu.Rows" localSheetId="9" hidden="1">'Corporate Property'!#REF!,'Corporate Property'!#REF!</definedName>
    <definedName name="Z_68DBCC23_D44C_47B1_B3B6_7917C1AB8AF4_.wvu.Rows" localSheetId="17" hidden="1">'CorpServ Summary'!$55:$88</definedName>
    <definedName name="Z_68DBCC23_D44C_47B1_B3B6_7917C1AB8AF4_.wvu.Rows" localSheetId="10" hidden="1">'Economy, Regen &amp; Sustainability'!$49:$53,'Economy, Regen &amp; Sustainability'!$55:$62</definedName>
    <definedName name="Z_68DBCC23_D44C_47B1_B3B6_7917C1AB8AF4_.wvu.Rows" localSheetId="19" hidden="1">'Fin Serv'!#REF!</definedName>
    <definedName name="Z_68DBCC23_D44C_47B1_B3B6_7917C1AB8AF4_.wvu.Rows" localSheetId="7" hidden="1">IT!#REF!,IT!#REF!</definedName>
    <definedName name="Z_68DBCC23_D44C_47B1_B3B6_7917C1AB8AF4_.wvu.Rows" localSheetId="21" hidden="1">People!$38:$48</definedName>
    <definedName name="Z_68DBCC23_D44C_47B1_B3B6_7917C1AB8AF4_.wvu.Rows" localSheetId="8" hidden="1">'Place Summary'!$45:$78</definedName>
    <definedName name="Z_68DBCC23_D44C_47B1_B3B6_7917C1AB8AF4_.wvu.Rows" localSheetId="12" hidden="1">'Planning &amp; Regulatory'!$37:$37,'Planning &amp; Regulatory'!#REF!,'Planning &amp; Regulatory'!$50:$50</definedName>
    <definedName name="Z_7DE35345_7B21_4E32_A489_BC6087A604D4_.wvu.Cols" localSheetId="2" hidden="1">'C&amp;C Services Summary'!$AE:$AF</definedName>
    <definedName name="Z_7DE35345_7B21_4E32_A489_BC6087A604D4_.wvu.Cols" localSheetId="14" hidden="1">'Companies Summary'!$AC:$AD</definedName>
    <definedName name="Z_7DE35345_7B21_4E32_A489_BC6087A604D4_.wvu.Cols" localSheetId="17" hidden="1">'CorpServ Summary'!$AC:$AD</definedName>
    <definedName name="Z_7DE35345_7B21_4E32_A489_BC6087A604D4_.wvu.Cols" localSheetId="16" hidden="1">'HRA '!#REF!</definedName>
    <definedName name="Z_7DE35345_7B21_4E32_A489_BC6087A604D4_.wvu.Cols" localSheetId="8" hidden="1">'Place Summary'!$AE:$AF</definedName>
    <definedName name="Z_7DE35345_7B21_4E32_A489_BC6087A604D4_.wvu.PrintArea" localSheetId="2" hidden="1">'C&amp;C Services Summary'!$A$1:$AF$42</definedName>
    <definedName name="Z_7DE35345_7B21_4E32_A489_BC6087A604D4_.wvu.PrintArea" localSheetId="13" hidden="1">'Chief Exec'!$A$1:$P$50</definedName>
    <definedName name="Z_7DE35345_7B21_4E32_A489_BC6087A604D4_.wvu.PrintArea" localSheetId="3" hidden="1">'Comm &amp; Citizen Services'!$A$1:$P$73</definedName>
    <definedName name="Z_7DE35345_7B21_4E32_A489_BC6087A604D4_.wvu.PrintArea" localSheetId="5" hidden="1">'Comm Safety'!$A$1:$P$62</definedName>
    <definedName name="Z_7DE35345_7B21_4E32_A489_BC6087A604D4_.wvu.PrintArea" localSheetId="15" hidden="1">Companies!$A$1:$P$77</definedName>
    <definedName name="Z_7DE35345_7B21_4E32_A489_BC6087A604D4_.wvu.PrintArea" localSheetId="14" hidden="1">'Companies Summary'!$A$1:$AD$33</definedName>
    <definedName name="Z_7DE35345_7B21_4E32_A489_BC6087A604D4_.wvu.PrintArea" localSheetId="18" hidden="1">'Corp Comms'!$A$1:$P$54</definedName>
    <definedName name="Z_7DE35345_7B21_4E32_A489_BC6087A604D4_.wvu.PrintArea" localSheetId="9" hidden="1">'Corporate Property'!$A$1:$O$79</definedName>
    <definedName name="Z_7DE35345_7B21_4E32_A489_BC6087A604D4_.wvu.PrintArea" localSheetId="17" hidden="1">'CorpServ Summary'!$A$1:$AC$54</definedName>
    <definedName name="Z_7DE35345_7B21_4E32_A489_BC6087A604D4_.wvu.PrintArea" localSheetId="10" hidden="1">'Economy, Regen &amp; Sustainability'!$A$1:$O$92</definedName>
    <definedName name="Z_7DE35345_7B21_4E32_A489_BC6087A604D4_.wvu.PrintArea" localSheetId="19" hidden="1">'Fin Serv'!$A$1:$O$68</definedName>
    <definedName name="Z_7DE35345_7B21_4E32_A489_BC6087A604D4_.wvu.PrintArea" localSheetId="0" hidden="1">Header!$A$1:$N$5</definedName>
    <definedName name="Z_7DE35345_7B21_4E32_A489_BC6087A604D4_.wvu.PrintArea" localSheetId="16" hidden="1">'HRA '!$A$1:$Q$62</definedName>
    <definedName name="Z_7DE35345_7B21_4E32_A489_BC6087A604D4_.wvu.PrintArea" localSheetId="4" hidden="1">'Hsg Services'!$A$1:$P$83</definedName>
    <definedName name="Z_7DE35345_7B21_4E32_A489_BC6087A604D4_.wvu.PrintArea" localSheetId="7" hidden="1">IT!$A$1:$O$73</definedName>
    <definedName name="Z_7DE35345_7B21_4E32_A489_BC6087A604D4_.wvu.PrintArea" localSheetId="20" hidden="1">'L&amp;G'!$A$1:$P$63</definedName>
    <definedName name="Z_7DE35345_7B21_4E32_A489_BC6087A604D4_.wvu.PrintArea" localSheetId="1" hidden="1">'Overall Summary'!$A$1:$AC$95</definedName>
    <definedName name="Z_7DE35345_7B21_4E32_A489_BC6087A604D4_.wvu.PrintArea" localSheetId="21" hidden="1">People!$A$1:$P$68</definedName>
    <definedName name="Z_7DE35345_7B21_4E32_A489_BC6087A604D4_.wvu.PrintArea" localSheetId="8" hidden="1">'Place Summary'!$A$1:$AF$43</definedName>
    <definedName name="Z_7DE35345_7B21_4E32_A489_BC6087A604D4_.wvu.PrintArea" localSheetId="12" hidden="1">'Planning &amp; Regulatory'!$A$1:$P$57</definedName>
    <definedName name="Z_7DE35345_7B21_4E32_A489_BC6087A604D4_.wvu.PrintTitles" localSheetId="13" hidden="1">'Chief Exec'!$1:$3</definedName>
    <definedName name="Z_7DE35345_7B21_4E32_A489_BC6087A604D4_.wvu.PrintTitles" localSheetId="3" hidden="1">'Comm &amp; Citizen Services'!$1:$3</definedName>
    <definedName name="Z_7DE35345_7B21_4E32_A489_BC6087A604D4_.wvu.PrintTitles" localSheetId="5" hidden="1">'Comm Safety'!$1:$3</definedName>
    <definedName name="Z_7DE35345_7B21_4E32_A489_BC6087A604D4_.wvu.PrintTitles" localSheetId="15" hidden="1">Companies!$1:$3</definedName>
    <definedName name="Z_7DE35345_7B21_4E32_A489_BC6087A604D4_.wvu.PrintTitles" localSheetId="18" hidden="1">'Corp Comms'!$1:$3</definedName>
    <definedName name="Z_7DE35345_7B21_4E32_A489_BC6087A604D4_.wvu.PrintTitles" localSheetId="9" hidden="1">'Corporate Property'!$1:$3</definedName>
    <definedName name="Z_7DE35345_7B21_4E32_A489_BC6087A604D4_.wvu.PrintTitles" localSheetId="10" hidden="1">'Economy, Regen &amp; Sustainability'!$1:$3</definedName>
    <definedName name="Z_7DE35345_7B21_4E32_A489_BC6087A604D4_.wvu.PrintTitles" localSheetId="19" hidden="1">'Fin Serv'!$1:$3</definedName>
    <definedName name="Z_7DE35345_7B21_4E32_A489_BC6087A604D4_.wvu.PrintTitles" localSheetId="16" hidden="1">'HRA '!$1:$3</definedName>
    <definedName name="Z_7DE35345_7B21_4E32_A489_BC6087A604D4_.wvu.PrintTitles" localSheetId="4" hidden="1">'Hsg Services'!$1:$3</definedName>
    <definedName name="Z_7DE35345_7B21_4E32_A489_BC6087A604D4_.wvu.PrintTitles" localSheetId="7" hidden="1">IT!$1:$3</definedName>
    <definedName name="Z_7DE35345_7B21_4E32_A489_BC6087A604D4_.wvu.PrintTitles" localSheetId="20" hidden="1">'L&amp;G'!$1:$3</definedName>
    <definedName name="Z_7DE35345_7B21_4E32_A489_BC6087A604D4_.wvu.PrintTitles" localSheetId="1" hidden="1">'Overall Summary'!$1:$4</definedName>
    <definedName name="Z_7DE35345_7B21_4E32_A489_BC6087A604D4_.wvu.PrintTitles" localSheetId="21" hidden="1">People!$1:$3</definedName>
    <definedName name="Z_7DE35345_7B21_4E32_A489_BC6087A604D4_.wvu.PrintTitles" localSheetId="12" hidden="1">'Planning &amp; Regulatory'!$1:$3</definedName>
    <definedName name="Z_7DE35345_7B21_4E32_A489_BC6087A604D4_.wvu.Rows" localSheetId="2" hidden="1">'C&amp;C Services Summary'!$44:$77</definedName>
    <definedName name="Z_7DE35345_7B21_4E32_A489_BC6087A604D4_.wvu.Rows" localSheetId="13" hidden="1">'Chief Exec'!#REF!</definedName>
    <definedName name="Z_7DE35345_7B21_4E32_A489_BC6087A604D4_.wvu.Rows" localSheetId="15" hidden="1">Companies!$55:$59</definedName>
    <definedName name="Z_7DE35345_7B21_4E32_A489_BC6087A604D4_.wvu.Rows" localSheetId="14" hidden="1">'Companies Summary'!$35:$68</definedName>
    <definedName name="Z_7DE35345_7B21_4E32_A489_BC6087A604D4_.wvu.Rows" localSheetId="18" hidden="1">'Corp Comms'!#REF!,'Corp Comms'!#REF!</definedName>
    <definedName name="Z_7DE35345_7B21_4E32_A489_BC6087A604D4_.wvu.Rows" localSheetId="9" hidden="1">'Corporate Property'!#REF!,'Corporate Property'!#REF!</definedName>
    <definedName name="Z_7DE35345_7B21_4E32_A489_BC6087A604D4_.wvu.Rows" localSheetId="17" hidden="1">'CorpServ Summary'!$55:$88</definedName>
    <definedName name="Z_7DE35345_7B21_4E32_A489_BC6087A604D4_.wvu.Rows" localSheetId="10" hidden="1">'Economy, Regen &amp; Sustainability'!$49:$53,'Economy, Regen &amp; Sustainability'!$55:$62</definedName>
    <definedName name="Z_7DE35345_7B21_4E32_A489_BC6087A604D4_.wvu.Rows" localSheetId="19" hidden="1">'Fin Serv'!#REF!</definedName>
    <definedName name="Z_7DE35345_7B21_4E32_A489_BC6087A604D4_.wvu.Rows" localSheetId="7" hidden="1">IT!#REF!,IT!#REF!</definedName>
    <definedName name="Z_7DE35345_7B21_4E32_A489_BC6087A604D4_.wvu.Rows" localSheetId="21" hidden="1">People!$38:$48</definedName>
    <definedName name="Z_7DE35345_7B21_4E32_A489_BC6087A604D4_.wvu.Rows" localSheetId="8" hidden="1">'Place Summary'!$45:$78</definedName>
    <definedName name="Z_7DE35345_7B21_4E32_A489_BC6087A604D4_.wvu.Rows" localSheetId="12" hidden="1">'Planning &amp; Regulatory'!$37:$37,'Planning &amp; Regulatory'!#REF!,'Planning &amp; Regulatory'!$50:$50</definedName>
    <definedName name="Z_AF24D40B_3224_4D60_8FCB_474B57921262_.wvu.Cols" localSheetId="2" hidden="1">'C&amp;C Services Summary'!$AE:$AF</definedName>
    <definedName name="Z_AF24D40B_3224_4D60_8FCB_474B57921262_.wvu.Cols" localSheetId="14" hidden="1">'Companies Summary'!$AC:$AD</definedName>
    <definedName name="Z_AF24D40B_3224_4D60_8FCB_474B57921262_.wvu.Cols" localSheetId="17" hidden="1">'CorpServ Summary'!$AC:$AD</definedName>
    <definedName name="Z_AF24D40B_3224_4D60_8FCB_474B57921262_.wvu.Cols" localSheetId="16" hidden="1">'HRA '!#REF!</definedName>
    <definedName name="Z_AF24D40B_3224_4D60_8FCB_474B57921262_.wvu.Cols" localSheetId="8" hidden="1">'Place Summary'!$AE:$AF</definedName>
    <definedName name="Z_AF24D40B_3224_4D60_8FCB_474B57921262_.wvu.PrintArea" localSheetId="2" hidden="1">'C&amp;C Services Summary'!$A$1:$AF$42</definedName>
    <definedName name="Z_AF24D40B_3224_4D60_8FCB_474B57921262_.wvu.PrintArea" localSheetId="13" hidden="1">'Chief Exec'!$A$1:$P$50</definedName>
    <definedName name="Z_AF24D40B_3224_4D60_8FCB_474B57921262_.wvu.PrintArea" localSheetId="3" hidden="1">'Comm &amp; Citizen Services'!$A$1:$P$73</definedName>
    <definedName name="Z_AF24D40B_3224_4D60_8FCB_474B57921262_.wvu.PrintArea" localSheetId="5" hidden="1">'Comm Safety'!$A$1:$P$62</definedName>
    <definedName name="Z_AF24D40B_3224_4D60_8FCB_474B57921262_.wvu.PrintArea" localSheetId="15" hidden="1">Companies!$A$1:$P$77</definedName>
    <definedName name="Z_AF24D40B_3224_4D60_8FCB_474B57921262_.wvu.PrintArea" localSheetId="14" hidden="1">'Companies Summary'!$A$1:$AD$33</definedName>
    <definedName name="Z_AF24D40B_3224_4D60_8FCB_474B57921262_.wvu.PrintArea" localSheetId="18" hidden="1">'Corp Comms'!$A$1:$P$54</definedName>
    <definedName name="Z_AF24D40B_3224_4D60_8FCB_474B57921262_.wvu.PrintArea" localSheetId="9" hidden="1">'Corporate Property'!$A$1:$O$79</definedName>
    <definedName name="Z_AF24D40B_3224_4D60_8FCB_474B57921262_.wvu.PrintArea" localSheetId="17" hidden="1">'CorpServ Summary'!$A$1:$AC$54</definedName>
    <definedName name="Z_AF24D40B_3224_4D60_8FCB_474B57921262_.wvu.PrintArea" localSheetId="10" hidden="1">'Economy, Regen &amp; Sustainability'!$A$1:$O$92</definedName>
    <definedName name="Z_AF24D40B_3224_4D60_8FCB_474B57921262_.wvu.PrintArea" localSheetId="19" hidden="1">'Fin Serv'!$A$1:$O$68</definedName>
    <definedName name="Z_AF24D40B_3224_4D60_8FCB_474B57921262_.wvu.PrintArea" localSheetId="0" hidden="1">Header!$A$1:$N$5</definedName>
    <definedName name="Z_AF24D40B_3224_4D60_8FCB_474B57921262_.wvu.PrintArea" localSheetId="16" hidden="1">'HRA '!$A$1:$Q$62</definedName>
    <definedName name="Z_AF24D40B_3224_4D60_8FCB_474B57921262_.wvu.PrintArea" localSheetId="4" hidden="1">'Hsg Services'!$A$1:$P$83</definedName>
    <definedName name="Z_AF24D40B_3224_4D60_8FCB_474B57921262_.wvu.PrintArea" localSheetId="7" hidden="1">IT!$A$1:$O$73</definedName>
    <definedName name="Z_AF24D40B_3224_4D60_8FCB_474B57921262_.wvu.PrintArea" localSheetId="20" hidden="1">'L&amp;G'!$A$1:$P$63</definedName>
    <definedName name="Z_AF24D40B_3224_4D60_8FCB_474B57921262_.wvu.PrintArea" localSheetId="1" hidden="1">'Overall Summary'!$A$1:$AC$95</definedName>
    <definedName name="Z_AF24D40B_3224_4D60_8FCB_474B57921262_.wvu.PrintArea" localSheetId="21" hidden="1">People!$A$1:$P$68</definedName>
    <definedName name="Z_AF24D40B_3224_4D60_8FCB_474B57921262_.wvu.PrintArea" localSheetId="8" hidden="1">'Place Summary'!$A$1:$AF$43</definedName>
    <definedName name="Z_AF24D40B_3224_4D60_8FCB_474B57921262_.wvu.PrintArea" localSheetId="12" hidden="1">'Planning &amp; Regulatory'!$A$1:$P$57</definedName>
    <definedName name="Z_AF24D40B_3224_4D60_8FCB_474B57921262_.wvu.PrintTitles" localSheetId="13" hidden="1">'Chief Exec'!$1:$3</definedName>
    <definedName name="Z_AF24D40B_3224_4D60_8FCB_474B57921262_.wvu.PrintTitles" localSheetId="3" hidden="1">'Comm &amp; Citizen Services'!$1:$3</definedName>
    <definedName name="Z_AF24D40B_3224_4D60_8FCB_474B57921262_.wvu.PrintTitles" localSheetId="5" hidden="1">'Comm Safety'!$1:$3</definedName>
    <definedName name="Z_AF24D40B_3224_4D60_8FCB_474B57921262_.wvu.PrintTitles" localSheetId="15" hidden="1">Companies!$1:$3</definedName>
    <definedName name="Z_AF24D40B_3224_4D60_8FCB_474B57921262_.wvu.PrintTitles" localSheetId="18" hidden="1">'Corp Comms'!$1:$3</definedName>
    <definedName name="Z_AF24D40B_3224_4D60_8FCB_474B57921262_.wvu.PrintTitles" localSheetId="9" hidden="1">'Corporate Property'!$1:$3</definedName>
    <definedName name="Z_AF24D40B_3224_4D60_8FCB_474B57921262_.wvu.PrintTitles" localSheetId="10" hidden="1">'Economy, Regen &amp; Sustainability'!$1:$3</definedName>
    <definedName name="Z_AF24D40B_3224_4D60_8FCB_474B57921262_.wvu.PrintTitles" localSheetId="19" hidden="1">'Fin Serv'!$1:$3</definedName>
    <definedName name="Z_AF24D40B_3224_4D60_8FCB_474B57921262_.wvu.PrintTitles" localSheetId="16" hidden="1">'HRA '!$1:$3</definedName>
    <definedName name="Z_AF24D40B_3224_4D60_8FCB_474B57921262_.wvu.PrintTitles" localSheetId="4" hidden="1">'Hsg Services'!$1:$3</definedName>
    <definedName name="Z_AF24D40B_3224_4D60_8FCB_474B57921262_.wvu.PrintTitles" localSheetId="7" hidden="1">IT!$1:$3</definedName>
    <definedName name="Z_AF24D40B_3224_4D60_8FCB_474B57921262_.wvu.PrintTitles" localSheetId="20" hidden="1">'L&amp;G'!$1:$3</definedName>
    <definedName name="Z_AF24D40B_3224_4D60_8FCB_474B57921262_.wvu.PrintTitles" localSheetId="1" hidden="1">'Overall Summary'!$1:$4</definedName>
    <definedName name="Z_AF24D40B_3224_4D60_8FCB_474B57921262_.wvu.PrintTitles" localSheetId="21" hidden="1">People!$1:$3</definedName>
    <definedName name="Z_AF24D40B_3224_4D60_8FCB_474B57921262_.wvu.PrintTitles" localSheetId="12" hidden="1">'Planning &amp; Regulatory'!$1:$3</definedName>
    <definedName name="Z_AF24D40B_3224_4D60_8FCB_474B57921262_.wvu.Rows" localSheetId="2" hidden="1">'C&amp;C Services Summary'!$44:$77</definedName>
    <definedName name="Z_AF24D40B_3224_4D60_8FCB_474B57921262_.wvu.Rows" localSheetId="13" hidden="1">'Chief Exec'!#REF!</definedName>
    <definedName name="Z_AF24D40B_3224_4D60_8FCB_474B57921262_.wvu.Rows" localSheetId="15" hidden="1">Companies!$55:$59</definedName>
    <definedName name="Z_AF24D40B_3224_4D60_8FCB_474B57921262_.wvu.Rows" localSheetId="14" hidden="1">'Companies Summary'!$35:$68</definedName>
    <definedName name="Z_AF24D40B_3224_4D60_8FCB_474B57921262_.wvu.Rows" localSheetId="18" hidden="1">'Corp Comms'!#REF!,'Corp Comms'!#REF!</definedName>
    <definedName name="Z_AF24D40B_3224_4D60_8FCB_474B57921262_.wvu.Rows" localSheetId="9" hidden="1">'Corporate Property'!#REF!,'Corporate Property'!#REF!</definedName>
    <definedName name="Z_AF24D40B_3224_4D60_8FCB_474B57921262_.wvu.Rows" localSheetId="17" hidden="1">'CorpServ Summary'!$55:$88</definedName>
    <definedName name="Z_AF24D40B_3224_4D60_8FCB_474B57921262_.wvu.Rows" localSheetId="10" hidden="1">'Economy, Regen &amp; Sustainability'!$49:$53,'Economy, Regen &amp; Sustainability'!$55:$62</definedName>
    <definedName name="Z_AF24D40B_3224_4D60_8FCB_474B57921262_.wvu.Rows" localSheetId="19" hidden="1">'Fin Serv'!#REF!</definedName>
    <definedName name="Z_AF24D40B_3224_4D60_8FCB_474B57921262_.wvu.Rows" localSheetId="7" hidden="1">IT!#REF!,IT!#REF!</definedName>
    <definedName name="Z_AF24D40B_3224_4D60_8FCB_474B57921262_.wvu.Rows" localSheetId="21" hidden="1">People!$38:$48</definedName>
    <definedName name="Z_AF24D40B_3224_4D60_8FCB_474B57921262_.wvu.Rows" localSheetId="8" hidden="1">'Place Summary'!$45:$78</definedName>
    <definedName name="Z_AF24D40B_3224_4D60_8FCB_474B57921262_.wvu.Rows" localSheetId="12" hidden="1">'Planning &amp; Regulatory'!$37:$37,'Planning &amp; Regulatory'!#REF!,'Planning &amp; Regulatory'!$50:$50</definedName>
    <definedName name="Z_EC85F257_2A13_4044_B2FB_850030FFD6DE_.wvu.PrintArea" localSheetId="13" hidden="1">'Chief Exec'!$A$1:$P$50</definedName>
    <definedName name="Z_EC85F257_2A13_4044_B2FB_850030FFD6DE_.wvu.PrintArea" localSheetId="3" hidden="1">'Comm &amp; Citizen Services'!$A$1:$P$73</definedName>
    <definedName name="Z_EC85F257_2A13_4044_B2FB_850030FFD6DE_.wvu.PrintArea" localSheetId="5" hidden="1">'Comm Safety'!$A$1:$P$62</definedName>
    <definedName name="Z_EC85F257_2A13_4044_B2FB_850030FFD6DE_.wvu.PrintArea" localSheetId="15" hidden="1">Companies!$A$1:$P$77</definedName>
    <definedName name="Z_EC85F257_2A13_4044_B2FB_850030FFD6DE_.wvu.PrintArea" localSheetId="9" hidden="1">'Corporate Property'!$A$1:$O$83</definedName>
    <definedName name="Z_EC85F257_2A13_4044_B2FB_850030FFD6DE_.wvu.PrintArea" localSheetId="10" hidden="1">'Economy, Regen &amp; Sustainability'!$A$1:$O$92</definedName>
    <definedName name="Z_EC85F257_2A13_4044_B2FB_850030FFD6DE_.wvu.PrintArea" localSheetId="19" hidden="1">'Fin Serv'!$A$1:$O$68</definedName>
    <definedName name="Z_EC85F257_2A13_4044_B2FB_850030FFD6DE_.wvu.PrintArea" localSheetId="0" hidden="1">Header!$A$1:$N$5</definedName>
    <definedName name="Z_EC85F257_2A13_4044_B2FB_850030FFD6DE_.wvu.PrintArea" localSheetId="4" hidden="1">'Hsg Services'!$A$1:$P$79</definedName>
    <definedName name="Z_EC85F257_2A13_4044_B2FB_850030FFD6DE_.wvu.PrintArea" localSheetId="7" hidden="1">IT!$A$1:$Q$68</definedName>
    <definedName name="Z_EC85F257_2A13_4044_B2FB_850030FFD6DE_.wvu.PrintArea" localSheetId="20" hidden="1">'L&amp;G'!$A$1:$P$63</definedName>
    <definedName name="Z_EC85F257_2A13_4044_B2FB_850030FFD6DE_.wvu.PrintArea" localSheetId="1" hidden="1">'Overall Summary'!$A$1:$AC$94</definedName>
    <definedName name="Z_EC85F257_2A13_4044_B2FB_850030FFD6DE_.wvu.PrintArea" localSheetId="21" hidden="1">People!$A$1:$P$63</definedName>
    <definedName name="Z_EC85F257_2A13_4044_B2FB_850030FFD6DE_.wvu.PrintArea" localSheetId="12" hidden="1">'Planning &amp; Regulatory'!$A$1:$P$52</definedName>
    <definedName name="Z_EC85F257_2A13_4044_B2FB_850030FFD6DE_.wvu.PrintTitles" localSheetId="13" hidden="1">'Chief Exec'!$1:$3</definedName>
    <definedName name="Z_EC85F257_2A13_4044_B2FB_850030FFD6DE_.wvu.PrintTitles" localSheetId="3" hidden="1">'Comm &amp; Citizen Services'!$1:$3</definedName>
    <definedName name="Z_EC85F257_2A13_4044_B2FB_850030FFD6DE_.wvu.PrintTitles" localSheetId="5" hidden="1">'Comm Safety'!$1:$3</definedName>
    <definedName name="Z_EC85F257_2A13_4044_B2FB_850030FFD6DE_.wvu.PrintTitles" localSheetId="15" hidden="1">Companies!$1:$3</definedName>
    <definedName name="Z_EC85F257_2A13_4044_B2FB_850030FFD6DE_.wvu.PrintTitles" localSheetId="9" hidden="1">'Corporate Property'!$1:$3</definedName>
    <definedName name="Z_EC85F257_2A13_4044_B2FB_850030FFD6DE_.wvu.PrintTitles" localSheetId="10" hidden="1">'Economy, Regen &amp; Sustainability'!$1:$3</definedName>
    <definedName name="Z_EC85F257_2A13_4044_B2FB_850030FFD6DE_.wvu.PrintTitles" localSheetId="19" hidden="1">'Fin Serv'!$1:$3</definedName>
    <definedName name="Z_EC85F257_2A13_4044_B2FB_850030FFD6DE_.wvu.PrintTitles" localSheetId="4" hidden="1">'Hsg Services'!$1:$3</definedName>
    <definedName name="Z_EC85F257_2A13_4044_B2FB_850030FFD6DE_.wvu.PrintTitles" localSheetId="7" hidden="1">IT!$1:$3</definedName>
    <definedName name="Z_EC85F257_2A13_4044_B2FB_850030FFD6DE_.wvu.PrintTitles" localSheetId="20" hidden="1">'L&amp;G'!$1:$3</definedName>
    <definedName name="Z_EC85F257_2A13_4044_B2FB_850030FFD6DE_.wvu.PrintTitles" localSheetId="1" hidden="1">'Overall Summary'!$1:$4</definedName>
    <definedName name="Z_EC85F257_2A13_4044_B2FB_850030FFD6DE_.wvu.PrintTitles" localSheetId="21" hidden="1">People!$1:$3</definedName>
    <definedName name="Z_EC85F257_2A13_4044_B2FB_850030FFD6DE_.wvu.PrintTitles" localSheetId="12" hidden="1">'Planning &amp; Regulatory'!$1:$3</definedName>
    <definedName name="Z_EC85F257_2A13_4044_B2FB_850030FFD6DE_.wvu.Rows" localSheetId="21" hidden="1">People!#REF!,People!#REF!,People!#REF!,People!#REF!,People!$64:$114</definedName>
    <definedName name="Z_EC85F257_2A13_4044_B2FB_850030FFD6DE_.wvu.Rows" localSheetId="12" hidden="1">'Planning &amp; Regulatory'!#REF!,'Planning &amp; Regulatory'!#REF!,'Planning &amp; Regulatory'!#REF!,'Planning &amp; Regulatory'!#REF!,'Planning &amp; Regulatory'!$53:$76</definedName>
  </definedNames>
  <calcPr calcId="191028"/>
  <customWorkbookViews>
    <customWorkbookView name="pswaffield - Personal View" guid="{242A1D50-B023-4375-88F3-03330C83BB86}" mergeInterval="0" personalView="1" maximized="1" xWindow="-2891" yWindow="-200" windowWidth="2902" windowHeight="1762" tabRatio="900" activeSheetId="14"/>
    <customWorkbookView name="carnold - Personal View" guid="{01AEB2D8-BD25-4AF6-BA65-BE63A8CD4A28}" mergeInterval="0" personalView="1" maximized="1" xWindow="-1928" yWindow="87" windowWidth="1936" windowHeight="1056" tabRatio="900" activeSheetId="22"/>
    <customWorkbookView name="eburson - Personal View" guid="{EC85F257-2A13-4044-B2FB-850030FFD6DE}" mergeInterval="0" personalView="1" maximized="1" windowWidth="1276" windowHeight="882" tabRatio="896" activeSheetId="17"/>
    <customWorkbookView name="awickens - Personal View" guid="{08E17AC2-8BD7-43B4-BF01-BC1D56C64DA3}" mergeInterval="0" personalView="1" maximized="1" xWindow="-1931" yWindow="235" windowWidth="1942" windowHeight="1042" tabRatio="900" activeSheetId="4"/>
    <customWorkbookView name="shilton - Personal View" guid="{AF24D40B-3224-4D60-8FCB-474B57921262}" mergeInterval="0" personalView="1" maximized="1" xWindow="-11" yWindow="-11" windowWidth="2902" windowHeight="1582" tabRatio="900" activeSheetId="11"/>
    <customWorkbookView name="tcheng - Personal View" guid="{7DE35345-7B21-4E32-A489-BC6087A604D4}" mergeInterval="0" personalView="1" maximized="1" xWindow="1911" yWindow="-9" windowWidth="1618" windowHeight="868" tabRatio="905" activeSheetId="9"/>
    <customWorkbookView name="bsmolonska - Personal View" guid="{68DBCC23-D44C-47B1-B3B6-7917C1AB8AF4}" mergeInterval="0" personalView="1" maximized="1" xWindow="-8" yWindow="-8" windowWidth="1936" windowHeight="1056" tabRatio="900" activeSheetId="13"/>
    <customWorkbookView name="hmakins - Personal View" guid="{36F14ADE-748F-47F6-B747-5BE227F556B7}" mergeInterval="0" personalView="1" maximized="1" xWindow="-9" yWindow="-9" windowWidth="1938" windowHeight="1048" tabRatio="90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28" l="1"/>
  <c r="A49" i="28"/>
  <c r="A35" i="28"/>
  <c r="A30" i="28"/>
  <c r="I22" i="18"/>
  <c r="F57" i="14" l="1"/>
  <c r="L65" i="4" l="1"/>
  <c r="M65" i="4"/>
  <c r="N65" i="4"/>
  <c r="M67" i="4"/>
  <c r="N67" i="4"/>
  <c r="O89" i="2" l="1"/>
  <c r="A52" i="20"/>
  <c r="A48" i="4"/>
  <c r="A41" i="4"/>
  <c r="A53" i="8"/>
  <c r="F16" i="14" l="1"/>
  <c r="F15" i="14"/>
  <c r="AA27" i="2" l="1"/>
  <c r="AA45" i="2" s="1"/>
  <c r="AA28" i="2"/>
  <c r="AA46" i="2" s="1"/>
  <c r="AA9" i="2"/>
  <c r="AA10" i="2"/>
  <c r="AA11" i="2"/>
  <c r="AA29" i="2" s="1"/>
  <c r="AA47" i="2" s="1"/>
  <c r="AA65" i="2" s="1"/>
  <c r="AA12" i="2"/>
  <c r="AA30" i="2" s="1"/>
  <c r="AA48" i="2" s="1"/>
  <c r="AA66" i="2" s="1"/>
  <c r="AA13" i="2"/>
  <c r="AA31" i="2" s="1"/>
  <c r="AA49" i="2" s="1"/>
  <c r="AA67" i="2" s="1"/>
  <c r="AA14" i="2"/>
  <c r="AA32" i="2" s="1"/>
  <c r="AA50" i="2" s="1"/>
  <c r="AA68" i="2" s="1"/>
  <c r="AA15" i="2"/>
  <c r="AA33" i="2" s="1"/>
  <c r="AA51" i="2" s="1"/>
  <c r="AA16" i="2"/>
  <c r="AA34" i="2" s="1"/>
  <c r="AA52" i="2" s="1"/>
  <c r="AA17" i="2"/>
  <c r="AA35" i="2" s="1"/>
  <c r="AA53" i="2" s="1"/>
  <c r="AA18" i="2"/>
  <c r="AA36" i="2" s="1"/>
  <c r="AA54" i="2" s="1"/>
  <c r="AA72" i="2" s="1"/>
  <c r="AA91" i="2" s="1"/>
  <c r="AA19" i="2"/>
  <c r="AA37" i="2" s="1"/>
  <c r="AA55" i="2" s="1"/>
  <c r="AA73" i="2" s="1"/>
  <c r="AA92" i="2" s="1"/>
  <c r="AA20" i="2"/>
  <c r="AA38" i="2" s="1"/>
  <c r="AA56" i="2" s="1"/>
  <c r="AA8" i="2"/>
  <c r="AA21" i="2" s="1"/>
  <c r="J129" i="2"/>
  <c r="H128" i="2"/>
  <c r="I128" i="2"/>
  <c r="J128" i="2"/>
  <c r="G128" i="2"/>
  <c r="C128" i="2"/>
  <c r="D128" i="2"/>
  <c r="E128" i="2"/>
  <c r="B128" i="2"/>
  <c r="AA26" i="2" l="1"/>
  <c r="AA69" i="2"/>
  <c r="AA88" i="2" s="1"/>
  <c r="AA64" i="2"/>
  <c r="AA83" i="2" s="1"/>
  <c r="AA87" i="2"/>
  <c r="AA70" i="2"/>
  <c r="AA89" i="2" s="1"/>
  <c r="AA85" i="2"/>
  <c r="AA71" i="2"/>
  <c r="AA90" i="2" s="1"/>
  <c r="AA74" i="2"/>
  <c r="AA93" i="2" s="1"/>
  <c r="AA39" i="2"/>
  <c r="AA84" i="2"/>
  <c r="AA63" i="2"/>
  <c r="AA86" i="2"/>
  <c r="AA44" i="2" l="1"/>
  <c r="AA82" i="2"/>
  <c r="AA57" i="2" l="1"/>
  <c r="AA62" i="2"/>
  <c r="AA75" i="2" s="1"/>
  <c r="G65" i="28"/>
  <c r="AA81" i="2" l="1"/>
  <c r="AA94" i="2" s="1"/>
  <c r="K54" i="17"/>
  <c r="L54" i="17"/>
  <c r="M54" i="17"/>
  <c r="N54" i="17"/>
  <c r="O54" i="17"/>
  <c r="G54" i="17"/>
  <c r="H54" i="17"/>
  <c r="I54" i="17"/>
  <c r="K27" i="17"/>
  <c r="L27" i="17"/>
  <c r="M27" i="17"/>
  <c r="N27" i="17"/>
  <c r="O27" i="17"/>
  <c r="G27" i="17"/>
  <c r="H27" i="17"/>
  <c r="I27" i="17"/>
  <c r="F27" i="17"/>
  <c r="K32" i="17"/>
  <c r="L32" i="17"/>
  <c r="M32" i="17"/>
  <c r="N32" i="17"/>
  <c r="G32" i="17"/>
  <c r="H32" i="17"/>
  <c r="I32" i="17"/>
  <c r="F32" i="17"/>
  <c r="K44" i="17"/>
  <c r="L44" i="17"/>
  <c r="M44" i="17"/>
  <c r="N44" i="17"/>
  <c r="I44" i="17"/>
  <c r="O35" i="17"/>
  <c r="O36" i="17"/>
  <c r="O37" i="17"/>
  <c r="O38" i="17"/>
  <c r="O39" i="17"/>
  <c r="O40" i="17"/>
  <c r="O41" i="17"/>
  <c r="O42" i="17"/>
  <c r="O12" i="17"/>
  <c r="O13" i="17"/>
  <c r="O14" i="17"/>
  <c r="O15" i="17"/>
  <c r="O16" i="17"/>
  <c r="O17" i="17"/>
  <c r="O18" i="17"/>
  <c r="O19" i="17"/>
  <c r="O20" i="17"/>
  <c r="O44" i="17" l="1"/>
  <c r="O38" i="20" l="1"/>
  <c r="G58" i="28"/>
  <c r="F12" i="19" l="1"/>
  <c r="F11" i="19"/>
  <c r="O40" i="4" l="1"/>
  <c r="O41" i="4"/>
  <c r="O42" i="4"/>
  <c r="O39" i="4"/>
  <c r="H45" i="4"/>
  <c r="I45" i="4"/>
  <c r="I15" i="11" l="1"/>
  <c r="H15" i="11"/>
  <c r="F15" i="11"/>
  <c r="O19" i="7" l="1"/>
  <c r="F25" i="8"/>
  <c r="O19" i="19" l="1"/>
  <c r="A49" i="4"/>
  <c r="I152" i="2" l="1"/>
  <c r="T94" i="2" l="1"/>
  <c r="O144" i="2"/>
  <c r="N144" i="2"/>
  <c r="M144" i="2"/>
  <c r="L144" i="2"/>
  <c r="O143" i="2"/>
  <c r="N143" i="2"/>
  <c r="M143" i="2"/>
  <c r="L143" i="2"/>
  <c r="O142" i="2"/>
  <c r="N142" i="2"/>
  <c r="M142" i="2"/>
  <c r="L142" i="2"/>
  <c r="O141" i="2"/>
  <c r="N141" i="2"/>
  <c r="M141" i="2"/>
  <c r="L141" i="2"/>
  <c r="O140" i="2"/>
  <c r="N140" i="2"/>
  <c r="M140" i="2"/>
  <c r="L140" i="2"/>
  <c r="O139" i="2"/>
  <c r="N139" i="2"/>
  <c r="M139" i="2"/>
  <c r="L139" i="2"/>
  <c r="O138" i="2"/>
  <c r="N138" i="2"/>
  <c r="M138" i="2"/>
  <c r="L138" i="2"/>
  <c r="O137" i="2"/>
  <c r="N137" i="2"/>
  <c r="M137" i="2"/>
  <c r="L137" i="2"/>
  <c r="L22" i="18"/>
  <c r="O71" i="7" l="1"/>
  <c r="O70" i="7"/>
  <c r="O69" i="7"/>
  <c r="O68" i="7"/>
  <c r="O67" i="7"/>
  <c r="O66" i="7"/>
  <c r="O65" i="7"/>
  <c r="O64" i="7"/>
  <c r="O22" i="7"/>
  <c r="O21" i="7"/>
  <c r="O20" i="7"/>
  <c r="O18" i="7"/>
  <c r="O17" i="7"/>
  <c r="O16" i="7"/>
  <c r="O15" i="7"/>
  <c r="O14" i="7"/>
  <c r="O13" i="7"/>
  <c r="O12" i="7"/>
  <c r="A61" i="8" l="1"/>
  <c r="O60" i="8" l="1"/>
  <c r="H44" i="28" l="1"/>
  <c r="G44" i="28"/>
  <c r="M65" i="28"/>
  <c r="N65" i="28"/>
  <c r="O65" i="28"/>
  <c r="L65" i="28"/>
  <c r="P49" i="28"/>
  <c r="P50" i="28"/>
  <c r="P51" i="28"/>
  <c r="P52" i="28"/>
  <c r="P53" i="28"/>
  <c r="P54" i="28"/>
  <c r="P55" i="28"/>
  <c r="P56" i="28"/>
  <c r="P57" i="28"/>
  <c r="P58" i="28"/>
  <c r="H46" i="28"/>
  <c r="A42" i="28"/>
  <c r="A43" i="28" s="1"/>
  <c r="A44" i="28" s="1"/>
  <c r="A45" i="28" s="1"/>
  <c r="A46" i="28" s="1"/>
  <c r="A47" i="28" s="1"/>
  <c r="A48" i="28" s="1"/>
  <c r="A50" i="28" s="1"/>
  <c r="A51" i="28" s="1"/>
  <c r="A52" i="28" s="1"/>
  <c r="A53" i="28" s="1"/>
  <c r="A54" i="28" s="1"/>
  <c r="A55" i="28" s="1"/>
  <c r="A57" i="28" s="1"/>
  <c r="A58" i="28" s="1"/>
  <c r="A59" i="28" s="1"/>
  <c r="A60" i="28" s="1"/>
  <c r="A61" i="28" s="1"/>
  <c r="H32" i="28"/>
  <c r="I32" i="28"/>
  <c r="J32" i="28"/>
  <c r="G32" i="28"/>
  <c r="G6" i="28"/>
  <c r="G10" i="28" s="1"/>
  <c r="G71" i="28"/>
  <c r="G46" i="28"/>
  <c r="G38" i="28"/>
  <c r="G27" i="28"/>
  <c r="G22" i="28"/>
  <c r="I65" i="28"/>
  <c r="I38" i="28"/>
  <c r="I27" i="28"/>
  <c r="I22" i="28"/>
  <c r="I10" i="28"/>
  <c r="N38" i="28"/>
  <c r="N27" i="28"/>
  <c r="N22" i="28"/>
  <c r="K22" i="18"/>
  <c r="F22" i="18"/>
  <c r="B33" i="3"/>
  <c r="P25" i="3"/>
  <c r="D25" i="3"/>
  <c r="P17" i="3"/>
  <c r="O17" i="3"/>
  <c r="D17" i="3"/>
  <c r="B17" i="3"/>
  <c r="P9" i="3"/>
  <c r="D9" i="3"/>
  <c r="B9" i="3"/>
  <c r="O34" i="16"/>
  <c r="G36" i="16"/>
  <c r="H36" i="16"/>
  <c r="I36" i="16"/>
  <c r="L44" i="21"/>
  <c r="M44" i="21"/>
  <c r="N44" i="21"/>
  <c r="O44" i="21"/>
  <c r="K44" i="21"/>
  <c r="G44" i="21"/>
  <c r="H44" i="21"/>
  <c r="I44" i="21"/>
  <c r="F44" i="21"/>
  <c r="O39" i="20"/>
  <c r="L43" i="20"/>
  <c r="M43" i="20"/>
  <c r="L30" i="18" s="1"/>
  <c r="L54" i="2" s="1"/>
  <c r="N43" i="20"/>
  <c r="K43" i="20"/>
  <c r="F53" i="20"/>
  <c r="F58" i="20" s="1"/>
  <c r="G43" i="20"/>
  <c r="H43" i="20"/>
  <c r="K30" i="18" s="1"/>
  <c r="K54" i="2" s="1"/>
  <c r="I43" i="20"/>
  <c r="F43" i="20"/>
  <c r="K25" i="19"/>
  <c r="O14" i="19"/>
  <c r="O15" i="19"/>
  <c r="O16" i="19"/>
  <c r="O17" i="19"/>
  <c r="O18" i="19"/>
  <c r="O13" i="19"/>
  <c r="K11" i="19"/>
  <c r="L54" i="19"/>
  <c r="M54" i="19"/>
  <c r="N54" i="19"/>
  <c r="K54" i="19"/>
  <c r="O50" i="19"/>
  <c r="L46" i="19"/>
  <c r="M46" i="19"/>
  <c r="N46" i="19"/>
  <c r="O46" i="19"/>
  <c r="K46" i="19"/>
  <c r="G46" i="19"/>
  <c r="H46" i="19"/>
  <c r="I46" i="19"/>
  <c r="F46" i="19"/>
  <c r="O43" i="19"/>
  <c r="G39" i="19"/>
  <c r="H39" i="19"/>
  <c r="I39" i="19"/>
  <c r="F39" i="19"/>
  <c r="K24" i="19"/>
  <c r="F24" i="19"/>
  <c r="F25" i="19"/>
  <c r="K38" i="11"/>
  <c r="G38" i="11"/>
  <c r="H38" i="11"/>
  <c r="I38" i="11"/>
  <c r="G43" i="11"/>
  <c r="H43" i="11"/>
  <c r="I43" i="11"/>
  <c r="M38" i="18" s="1"/>
  <c r="G48" i="11"/>
  <c r="H48" i="11"/>
  <c r="I48" i="11"/>
  <c r="O38" i="18" s="1"/>
  <c r="F36" i="17"/>
  <c r="F40" i="17"/>
  <c r="H40" i="17"/>
  <c r="G40" i="17"/>
  <c r="F37" i="17"/>
  <c r="F44" i="17" s="1"/>
  <c r="G36" i="17"/>
  <c r="H36" i="17"/>
  <c r="F35" i="17"/>
  <c r="G35" i="17"/>
  <c r="F12" i="17"/>
  <c r="F22" i="17" s="1"/>
  <c r="F43" i="8"/>
  <c r="G43" i="8"/>
  <c r="H43" i="8"/>
  <c r="F42" i="8"/>
  <c r="G42" i="8"/>
  <c r="H42" i="8"/>
  <c r="H46" i="8" s="1"/>
  <c r="I24" i="6" s="1"/>
  <c r="I48" i="2" s="1"/>
  <c r="H30" i="8"/>
  <c r="H33" i="8" s="1"/>
  <c r="E24" i="6" s="1"/>
  <c r="E48" i="2" s="1"/>
  <c r="G30" i="8"/>
  <c r="F30" i="8"/>
  <c r="K29" i="8"/>
  <c r="G29" i="8"/>
  <c r="L28" i="8"/>
  <c r="G28" i="8"/>
  <c r="L11" i="8"/>
  <c r="G12" i="8"/>
  <c r="G11" i="8"/>
  <c r="G13" i="8"/>
  <c r="H16" i="8"/>
  <c r="O54" i="5"/>
  <c r="A13" i="5"/>
  <c r="A14" i="5" s="1"/>
  <c r="A15" i="5" s="1"/>
  <c r="A16" i="5" s="1"/>
  <c r="A17" i="5" s="1"/>
  <c r="A18" i="5" s="1"/>
  <c r="A19" i="5" s="1"/>
  <c r="A20" i="5" s="1"/>
  <c r="A21" i="5" s="1"/>
  <c r="A22" i="5" s="1"/>
  <c r="A23" i="5" s="1"/>
  <c r="A24" i="5" s="1"/>
  <c r="A54" i="5" s="1"/>
  <c r="I7" i="5"/>
  <c r="H7" i="5"/>
  <c r="G7" i="5"/>
  <c r="F7" i="5"/>
  <c r="G6" i="5"/>
  <c r="H6" i="5" s="1"/>
  <c r="I6" i="5" s="1"/>
  <c r="A37" i="13"/>
  <c r="A38" i="13"/>
  <c r="A39" i="13"/>
  <c r="A40" i="13"/>
  <c r="A36" i="13"/>
  <c r="O47" i="13"/>
  <c r="L50" i="13"/>
  <c r="M50" i="13"/>
  <c r="N50" i="13"/>
  <c r="O50" i="13"/>
  <c r="G50" i="13"/>
  <c r="H50" i="13"/>
  <c r="I50" i="13"/>
  <c r="L44" i="13"/>
  <c r="M44" i="13"/>
  <c r="N44" i="13"/>
  <c r="K44" i="13"/>
  <c r="G44" i="13"/>
  <c r="H44" i="13"/>
  <c r="I44" i="13"/>
  <c r="F44" i="13"/>
  <c r="O40" i="13"/>
  <c r="O39" i="13"/>
  <c r="O38" i="13"/>
  <c r="O44" i="13" s="1"/>
  <c r="O35" i="13"/>
  <c r="A48" i="14"/>
  <c r="A49" i="14" s="1"/>
  <c r="A50" i="14" s="1"/>
  <c r="A51" i="14" s="1"/>
  <c r="A52" i="14" s="1"/>
  <c r="A53" i="14" s="1"/>
  <c r="F13" i="14"/>
  <c r="O53" i="14"/>
  <c r="O52" i="14"/>
  <c r="O51" i="14"/>
  <c r="O50" i="14"/>
  <c r="F50" i="14"/>
  <c r="O49" i="14"/>
  <c r="O48" i="14"/>
  <c r="O47" i="14"/>
  <c r="F35" i="14"/>
  <c r="G17" i="14"/>
  <c r="A56" i="4"/>
  <c r="A57" i="4" s="1"/>
  <c r="A58" i="4" s="1"/>
  <c r="A59" i="4" s="1"/>
  <c r="A60" i="4" s="1"/>
  <c r="A39" i="4"/>
  <c r="A40" i="4" s="1"/>
  <c r="A42" i="4" s="1"/>
  <c r="K52" i="4"/>
  <c r="L45" i="4"/>
  <c r="M45" i="4"/>
  <c r="N45" i="4"/>
  <c r="O45" i="4"/>
  <c r="K45" i="4"/>
  <c r="G45" i="4"/>
  <c r="F45" i="4"/>
  <c r="H77" i="4"/>
  <c r="G78" i="4"/>
  <c r="G77" i="4"/>
  <c r="F52" i="2"/>
  <c r="P42" i="18"/>
  <c r="O42" i="18"/>
  <c r="B42" i="18"/>
  <c r="P38" i="18"/>
  <c r="N38" i="18"/>
  <c r="K38" i="18"/>
  <c r="J38" i="18"/>
  <c r="H38" i="18"/>
  <c r="F38" i="18"/>
  <c r="P32" i="18"/>
  <c r="P56" i="2" s="1"/>
  <c r="O32" i="18"/>
  <c r="O56" i="2" s="1"/>
  <c r="P31" i="18"/>
  <c r="P55" i="2" s="1"/>
  <c r="O31" i="18"/>
  <c r="O55" i="2" s="1"/>
  <c r="P30" i="18"/>
  <c r="P54" i="2" s="1"/>
  <c r="P29" i="18"/>
  <c r="P53" i="2" s="1"/>
  <c r="P28" i="18"/>
  <c r="P52" i="2" s="1"/>
  <c r="O28" i="18"/>
  <c r="O52" i="2" s="1"/>
  <c r="N31" i="18"/>
  <c r="N55" i="2" s="1"/>
  <c r="M31" i="18"/>
  <c r="M55" i="2" s="1"/>
  <c r="N28" i="18"/>
  <c r="N52" i="2" s="1"/>
  <c r="M28" i="18"/>
  <c r="M52" i="2" s="1"/>
  <c r="L28" i="18"/>
  <c r="L52" i="2" s="1"/>
  <c r="K28" i="18"/>
  <c r="K52" i="2" s="1"/>
  <c r="J28" i="18"/>
  <c r="J52" i="2" s="1"/>
  <c r="H28" i="18"/>
  <c r="H52" i="2" s="1"/>
  <c r="F28" i="18"/>
  <c r="P22" i="18"/>
  <c r="O22" i="18"/>
  <c r="D22" i="18"/>
  <c r="P18" i="18"/>
  <c r="O18" i="18"/>
  <c r="N18" i="18"/>
  <c r="M18" i="18"/>
  <c r="L18" i="18"/>
  <c r="K18" i="18"/>
  <c r="J18" i="18"/>
  <c r="H18" i="18"/>
  <c r="F18" i="18"/>
  <c r="L8" i="18"/>
  <c r="L38" i="11"/>
  <c r="M38" i="11"/>
  <c r="N38" i="11"/>
  <c r="L38" i="18" s="1"/>
  <c r="F38" i="11"/>
  <c r="K8" i="18" s="1"/>
  <c r="F113" i="16"/>
  <c r="F112" i="16"/>
  <c r="F111" i="16"/>
  <c r="F114" i="16" s="1"/>
  <c r="F107" i="16"/>
  <c r="F106" i="16"/>
  <c r="F105" i="16"/>
  <c r="F108" i="16" s="1"/>
  <c r="F101" i="16"/>
  <c r="F100" i="16"/>
  <c r="F99" i="16"/>
  <c r="F102" i="16" s="1"/>
  <c r="F60" i="16"/>
  <c r="O12" i="18" s="1"/>
  <c r="F55" i="16"/>
  <c r="F47" i="16"/>
  <c r="F36" i="16"/>
  <c r="F31" i="16"/>
  <c r="F25" i="16"/>
  <c r="G12" i="18" s="1"/>
  <c r="F20" i="16"/>
  <c r="E12" i="18" s="1"/>
  <c r="F14" i="16"/>
  <c r="C12" i="18" s="1"/>
  <c r="F8" i="16"/>
  <c r="H113" i="16"/>
  <c r="H112" i="16"/>
  <c r="H111" i="16"/>
  <c r="H114" i="16" s="1"/>
  <c r="H107" i="16"/>
  <c r="H106" i="16"/>
  <c r="H105" i="16"/>
  <c r="H108" i="16" s="1"/>
  <c r="H101" i="16"/>
  <c r="H100" i="16"/>
  <c r="H99" i="16"/>
  <c r="H102" i="16" s="1"/>
  <c r="H55" i="16"/>
  <c r="M32" i="18" s="1"/>
  <c r="M56" i="2" s="1"/>
  <c r="H47" i="16"/>
  <c r="K32" i="18"/>
  <c r="K56" i="2" s="1"/>
  <c r="H31" i="16"/>
  <c r="I32" i="18" s="1"/>
  <c r="I56" i="2" s="1"/>
  <c r="H25" i="16"/>
  <c r="G32" i="18" s="1"/>
  <c r="G56" i="2" s="1"/>
  <c r="H20" i="16"/>
  <c r="E32" i="18" s="1"/>
  <c r="E56" i="2" s="1"/>
  <c r="H14" i="16"/>
  <c r="C32" i="18" s="1"/>
  <c r="C56" i="2" s="1"/>
  <c r="H8" i="16"/>
  <c r="K60" i="16"/>
  <c r="P12" i="18" s="1"/>
  <c r="K55" i="16"/>
  <c r="N12" i="18" s="1"/>
  <c r="K47" i="16"/>
  <c r="K36" i="16"/>
  <c r="K31" i="16"/>
  <c r="K25" i="16"/>
  <c r="H12" i="18" s="1"/>
  <c r="K20" i="16"/>
  <c r="F12" i="18" s="1"/>
  <c r="K14" i="16"/>
  <c r="D12" i="18" s="1"/>
  <c r="K8" i="16"/>
  <c r="K62" i="16" s="1"/>
  <c r="M55" i="16"/>
  <c r="N32" i="18" s="1"/>
  <c r="N56" i="2" s="1"/>
  <c r="M47" i="16"/>
  <c r="M36" i="16"/>
  <c r="L32" i="18" s="1"/>
  <c r="L56" i="2" s="1"/>
  <c r="M31" i="16"/>
  <c r="J32" i="18" s="1"/>
  <c r="J56" i="2" s="1"/>
  <c r="M25" i="16"/>
  <c r="H32" i="18" s="1"/>
  <c r="H56" i="2" s="1"/>
  <c r="M20" i="16"/>
  <c r="F32" i="18" s="1"/>
  <c r="F56" i="2" s="1"/>
  <c r="M14" i="16"/>
  <c r="D32" i="18" s="1"/>
  <c r="D56" i="2" s="1"/>
  <c r="M8" i="16"/>
  <c r="M62" i="16" s="1"/>
  <c r="F66" i="21"/>
  <c r="F65" i="21"/>
  <c r="F64" i="21"/>
  <c r="F67" i="21" s="1"/>
  <c r="F60" i="21"/>
  <c r="F59" i="21"/>
  <c r="F58" i="21"/>
  <c r="F61" i="21" s="1"/>
  <c r="F54" i="21"/>
  <c r="F53" i="21"/>
  <c r="F52" i="21"/>
  <c r="F55" i="21" s="1"/>
  <c r="F42" i="21"/>
  <c r="F36" i="21"/>
  <c r="F33" i="21"/>
  <c r="F28" i="21"/>
  <c r="F23" i="21"/>
  <c r="F18" i="21"/>
  <c r="F13" i="21"/>
  <c r="F8" i="21"/>
  <c r="H66" i="21"/>
  <c r="H65" i="21"/>
  <c r="H64" i="21"/>
  <c r="H67" i="21" s="1"/>
  <c r="H60" i="21"/>
  <c r="H59" i="21"/>
  <c r="H58" i="21"/>
  <c r="H61" i="21" s="1"/>
  <c r="H54" i="21"/>
  <c r="H53" i="21"/>
  <c r="H52" i="21"/>
  <c r="H55" i="21" s="1"/>
  <c r="H33" i="21"/>
  <c r="K31" i="18" s="1"/>
  <c r="K55" i="2" s="1"/>
  <c r="H28" i="21"/>
  <c r="I31" i="18" s="1"/>
  <c r="I55" i="2" s="1"/>
  <c r="H23" i="21"/>
  <c r="G31" i="18" s="1"/>
  <c r="G55" i="2" s="1"/>
  <c r="H18" i="21"/>
  <c r="E31" i="18" s="1"/>
  <c r="E55" i="2" s="1"/>
  <c r="H13" i="21"/>
  <c r="C31" i="18" s="1"/>
  <c r="C55" i="2" s="1"/>
  <c r="H8" i="21"/>
  <c r="K42" i="21"/>
  <c r="K36" i="21"/>
  <c r="K33" i="21"/>
  <c r="K28" i="21"/>
  <c r="K23" i="21"/>
  <c r="K18" i="21"/>
  <c r="K13" i="21"/>
  <c r="K8" i="21"/>
  <c r="M33" i="21"/>
  <c r="L31" i="18" s="1"/>
  <c r="L55" i="2" s="1"/>
  <c r="M28" i="21"/>
  <c r="J31" i="18" s="1"/>
  <c r="J55" i="2" s="1"/>
  <c r="M23" i="21"/>
  <c r="H31" i="18" s="1"/>
  <c r="H55" i="2" s="1"/>
  <c r="M18" i="21"/>
  <c r="F31" i="18" s="1"/>
  <c r="F55" i="2" s="1"/>
  <c r="M13" i="21"/>
  <c r="D31" i="18" s="1"/>
  <c r="D55" i="2" s="1"/>
  <c r="M8" i="21"/>
  <c r="F79" i="20"/>
  <c r="F78" i="20"/>
  <c r="F77" i="20"/>
  <c r="F80" i="20" s="1"/>
  <c r="F73" i="20"/>
  <c r="F72" i="20"/>
  <c r="F71" i="20"/>
  <c r="F74" i="20" s="1"/>
  <c r="F67" i="20"/>
  <c r="F66" i="20"/>
  <c r="F65" i="20"/>
  <c r="F49" i="20"/>
  <c r="F35" i="20"/>
  <c r="F27" i="20"/>
  <c r="F22" i="20"/>
  <c r="F17" i="20"/>
  <c r="F8" i="20"/>
  <c r="H79" i="20"/>
  <c r="H78" i="20"/>
  <c r="H77" i="20"/>
  <c r="H73" i="20"/>
  <c r="H72" i="20"/>
  <c r="H71" i="20"/>
  <c r="H67" i="20"/>
  <c r="H66" i="20"/>
  <c r="H65" i="20"/>
  <c r="H58" i="20"/>
  <c r="O30" i="18" s="1"/>
  <c r="O54" i="2" s="1"/>
  <c r="H49" i="20"/>
  <c r="M30" i="18" s="1"/>
  <c r="M54" i="2" s="1"/>
  <c r="H35" i="20"/>
  <c r="I30" i="18" s="1"/>
  <c r="I54" i="2" s="1"/>
  <c r="H27" i="20"/>
  <c r="G30" i="18" s="1"/>
  <c r="G54" i="2" s="1"/>
  <c r="H22" i="20"/>
  <c r="E30" i="18" s="1"/>
  <c r="E54" i="2" s="1"/>
  <c r="H17" i="20"/>
  <c r="C30" i="18" s="1"/>
  <c r="C54" i="2" s="1"/>
  <c r="H8" i="20"/>
  <c r="K58" i="20"/>
  <c r="K49" i="20"/>
  <c r="K35" i="20"/>
  <c r="K27" i="20"/>
  <c r="K22" i="20"/>
  <c r="K17" i="20"/>
  <c r="K8" i="20"/>
  <c r="M49" i="20"/>
  <c r="N30" i="18" s="1"/>
  <c r="N54" i="2" s="1"/>
  <c r="M35" i="20"/>
  <c r="J30" i="18" s="1"/>
  <c r="J54" i="2" s="1"/>
  <c r="M27" i="20"/>
  <c r="H30" i="18" s="1"/>
  <c r="H54" i="2" s="1"/>
  <c r="M22" i="20"/>
  <c r="F30" i="18" s="1"/>
  <c r="F54" i="2" s="1"/>
  <c r="M17" i="20"/>
  <c r="D30" i="18" s="1"/>
  <c r="D54" i="2" s="1"/>
  <c r="M8" i="20"/>
  <c r="F86" i="19"/>
  <c r="F85" i="19"/>
  <c r="F84" i="19"/>
  <c r="F87" i="19" s="1"/>
  <c r="F80" i="19"/>
  <c r="F79" i="19"/>
  <c r="F78" i="19"/>
  <c r="F81" i="19" s="1"/>
  <c r="F74" i="19"/>
  <c r="F73" i="19"/>
  <c r="F72" i="19"/>
  <c r="F75" i="19" s="1"/>
  <c r="F60" i="19"/>
  <c r="F54" i="19"/>
  <c r="F34" i="19"/>
  <c r="F29" i="19"/>
  <c r="F21" i="19"/>
  <c r="F62" i="19" s="1"/>
  <c r="F8" i="19"/>
  <c r="H86" i="19"/>
  <c r="H85" i="19"/>
  <c r="H84" i="19"/>
  <c r="H87" i="19" s="1"/>
  <c r="H80" i="19"/>
  <c r="H79" i="19"/>
  <c r="H78" i="19"/>
  <c r="H81" i="19" s="1"/>
  <c r="H74" i="19"/>
  <c r="H73" i="19"/>
  <c r="H72" i="19"/>
  <c r="H75" i="19" s="1"/>
  <c r="H60" i="19"/>
  <c r="O29" i="18" s="1"/>
  <c r="O53" i="2" s="1"/>
  <c r="H54" i="19"/>
  <c r="M29" i="18" s="1"/>
  <c r="M53" i="2" s="1"/>
  <c r="K29" i="18"/>
  <c r="K53" i="2" s="1"/>
  <c r="I29" i="18"/>
  <c r="I53" i="2" s="1"/>
  <c r="H34" i="19"/>
  <c r="G29" i="18" s="1"/>
  <c r="G53" i="2" s="1"/>
  <c r="H29" i="19"/>
  <c r="E29" i="18" s="1"/>
  <c r="E53" i="2" s="1"/>
  <c r="H21" i="19"/>
  <c r="C29" i="18" s="1"/>
  <c r="C53" i="2" s="1"/>
  <c r="H8" i="19"/>
  <c r="K60" i="19"/>
  <c r="K39" i="19"/>
  <c r="K34" i="19"/>
  <c r="K29" i="19"/>
  <c r="K21" i="19"/>
  <c r="K62" i="19" s="1"/>
  <c r="K8" i="19"/>
  <c r="N29" i="18"/>
  <c r="N53" i="2" s="1"/>
  <c r="L29" i="18"/>
  <c r="L53" i="2" s="1"/>
  <c r="M39" i="19"/>
  <c r="J29" i="18" s="1"/>
  <c r="J53" i="2" s="1"/>
  <c r="M34" i="19"/>
  <c r="H29" i="18" s="1"/>
  <c r="H53" i="2" s="1"/>
  <c r="M29" i="19"/>
  <c r="F29" i="18" s="1"/>
  <c r="F53" i="2" s="1"/>
  <c r="M21" i="19"/>
  <c r="D29" i="18" s="1"/>
  <c r="D53" i="2" s="1"/>
  <c r="M8" i="19"/>
  <c r="F71" i="11"/>
  <c r="F70" i="11"/>
  <c r="F69" i="11"/>
  <c r="F65" i="11"/>
  <c r="F64" i="11"/>
  <c r="F63" i="11"/>
  <c r="F59" i="11"/>
  <c r="F58" i="11"/>
  <c r="F57" i="11"/>
  <c r="F60" i="11" s="1"/>
  <c r="F48" i="11"/>
  <c r="F43" i="11"/>
  <c r="F32" i="11"/>
  <c r="F26" i="11"/>
  <c r="F21" i="11"/>
  <c r="F8" i="11"/>
  <c r="H71" i="11"/>
  <c r="H70" i="11"/>
  <c r="H69" i="11"/>
  <c r="H72" i="11" s="1"/>
  <c r="H65" i="11"/>
  <c r="H64" i="11"/>
  <c r="H63" i="11"/>
  <c r="H59" i="11"/>
  <c r="H58" i="11"/>
  <c r="H57" i="11"/>
  <c r="H60" i="11" s="1"/>
  <c r="H32" i="11"/>
  <c r="I28" i="18" s="1"/>
  <c r="I52" i="2" s="1"/>
  <c r="H26" i="11"/>
  <c r="G28" i="18" s="1"/>
  <c r="G52" i="2" s="1"/>
  <c r="H21" i="11"/>
  <c r="E28" i="18" s="1"/>
  <c r="E52" i="2" s="1"/>
  <c r="C28" i="18"/>
  <c r="C52" i="2" s="1"/>
  <c r="H8" i="11"/>
  <c r="H50" i="11" s="1"/>
  <c r="K48" i="11"/>
  <c r="K43" i="11"/>
  <c r="K21" i="11"/>
  <c r="K15" i="11"/>
  <c r="K8" i="11"/>
  <c r="K50" i="11" s="1"/>
  <c r="M15" i="11"/>
  <c r="D28" i="18" s="1"/>
  <c r="D52" i="2" s="1"/>
  <c r="M8" i="11"/>
  <c r="M50" i="11" s="1"/>
  <c r="L20" i="15"/>
  <c r="K20" i="15"/>
  <c r="H20" i="15"/>
  <c r="G20" i="15"/>
  <c r="F20" i="15"/>
  <c r="E20" i="15"/>
  <c r="C20" i="15"/>
  <c r="B20" i="15"/>
  <c r="F48" i="17"/>
  <c r="F47" i="17"/>
  <c r="F54" i="17" s="1"/>
  <c r="F93" i="17"/>
  <c r="F92" i="17"/>
  <c r="F91" i="17"/>
  <c r="F94" i="17" s="1"/>
  <c r="F87" i="17"/>
  <c r="F86" i="17"/>
  <c r="F85" i="17"/>
  <c r="F81" i="17"/>
  <c r="F80" i="17"/>
  <c r="F79" i="17"/>
  <c r="F82" i="17" s="1"/>
  <c r="F69" i="17"/>
  <c r="F64" i="17"/>
  <c r="F59" i="17"/>
  <c r="F9" i="17"/>
  <c r="H93" i="17"/>
  <c r="H92" i="17"/>
  <c r="H91" i="17"/>
  <c r="H94" i="17" s="1"/>
  <c r="H87" i="17"/>
  <c r="H86" i="17"/>
  <c r="H85" i="17"/>
  <c r="H88" i="17" s="1"/>
  <c r="H81" i="17"/>
  <c r="H80" i="17"/>
  <c r="H79" i="17"/>
  <c r="H69" i="17"/>
  <c r="O20" i="15" s="1"/>
  <c r="H64" i="17"/>
  <c r="M20" i="15" s="1"/>
  <c r="H59" i="17"/>
  <c r="H22" i="17"/>
  <c r="H9" i="17"/>
  <c r="K69" i="17"/>
  <c r="K64" i="17"/>
  <c r="K59" i="17"/>
  <c r="K22" i="17"/>
  <c r="K9" i="17"/>
  <c r="M69" i="17"/>
  <c r="P20" i="15" s="1"/>
  <c r="M64" i="17"/>
  <c r="N20" i="15" s="1"/>
  <c r="M59" i="17"/>
  <c r="J20" i="15"/>
  <c r="M22" i="17"/>
  <c r="D20" i="15" s="1"/>
  <c r="M9" i="17"/>
  <c r="G52" i="8"/>
  <c r="P26" i="6"/>
  <c r="P50" i="2" s="1"/>
  <c r="O26" i="6"/>
  <c r="O50" i="2" s="1"/>
  <c r="N26" i="6"/>
  <c r="N50" i="2" s="1"/>
  <c r="M26" i="6"/>
  <c r="M50" i="2" s="1"/>
  <c r="L26" i="6"/>
  <c r="L50" i="2" s="1"/>
  <c r="K26" i="6"/>
  <c r="K50" i="2" s="1"/>
  <c r="J26" i="6"/>
  <c r="J50" i="2" s="1"/>
  <c r="I26" i="6"/>
  <c r="I50" i="2" s="1"/>
  <c r="H26" i="6"/>
  <c r="H50" i="2" s="1"/>
  <c r="G26" i="6"/>
  <c r="G50" i="2" s="1"/>
  <c r="F26" i="6"/>
  <c r="F50" i="2" s="1"/>
  <c r="E26" i="6"/>
  <c r="E50" i="2" s="1"/>
  <c r="D26" i="6"/>
  <c r="D50" i="2" s="1"/>
  <c r="C26" i="6"/>
  <c r="C50" i="2" s="1"/>
  <c r="B26" i="6"/>
  <c r="B50" i="2" s="1"/>
  <c r="H25" i="6"/>
  <c r="H49" i="2" s="1"/>
  <c r="P24" i="6"/>
  <c r="P48" i="2" s="1"/>
  <c r="H24" i="6"/>
  <c r="H48" i="2" s="1"/>
  <c r="B24" i="6"/>
  <c r="B48" i="2" s="1"/>
  <c r="L51" i="26"/>
  <c r="M51" i="26"/>
  <c r="N51" i="26"/>
  <c r="O51" i="26"/>
  <c r="K51" i="26"/>
  <c r="G51" i="26"/>
  <c r="H51" i="26"/>
  <c r="F51" i="26"/>
  <c r="O11" i="26"/>
  <c r="F75" i="26"/>
  <c r="F74" i="26"/>
  <c r="F73" i="26"/>
  <c r="F76" i="26" s="1"/>
  <c r="F69" i="26"/>
  <c r="F70" i="26" s="1"/>
  <c r="F68" i="26"/>
  <c r="F67" i="26"/>
  <c r="F63" i="26"/>
  <c r="F62" i="26"/>
  <c r="F61" i="26"/>
  <c r="F49" i="26"/>
  <c r="F44" i="26"/>
  <c r="F36" i="26"/>
  <c r="F31" i="26"/>
  <c r="F25" i="26"/>
  <c r="F20" i="26"/>
  <c r="F14" i="26"/>
  <c r="F8" i="26"/>
  <c r="H75" i="26"/>
  <c r="H74" i="26"/>
  <c r="H73" i="26"/>
  <c r="H69" i="26"/>
  <c r="H68" i="26"/>
  <c r="H67" i="26"/>
  <c r="H70" i="26" s="1"/>
  <c r="H63" i="26"/>
  <c r="H62" i="26"/>
  <c r="H61" i="26"/>
  <c r="H44" i="26"/>
  <c r="H36" i="26"/>
  <c r="H31" i="26"/>
  <c r="H25" i="26"/>
  <c r="H81" i="26" s="1"/>
  <c r="H20" i="26"/>
  <c r="H14" i="26"/>
  <c r="H8" i="26"/>
  <c r="K49" i="26"/>
  <c r="K44" i="26"/>
  <c r="K36" i="26"/>
  <c r="K31" i="26"/>
  <c r="K25" i="26"/>
  <c r="K17" i="26"/>
  <c r="K20" i="26" s="1"/>
  <c r="K14" i="26"/>
  <c r="K8" i="26"/>
  <c r="M44" i="26"/>
  <c r="M36" i="26"/>
  <c r="M31" i="26"/>
  <c r="M25" i="26"/>
  <c r="M20" i="26"/>
  <c r="M14" i="26"/>
  <c r="M8" i="26"/>
  <c r="F42" i="7"/>
  <c r="G42" i="7"/>
  <c r="H42" i="7"/>
  <c r="I25" i="6" s="1"/>
  <c r="I49" i="2" s="1"/>
  <c r="I42" i="7"/>
  <c r="N42" i="7"/>
  <c r="M42" i="7"/>
  <c r="J25" i="6" s="1"/>
  <c r="J49" i="2" s="1"/>
  <c r="L42" i="7"/>
  <c r="O42" i="7"/>
  <c r="K42" i="7"/>
  <c r="A65" i="7"/>
  <c r="A66" i="7" s="1"/>
  <c r="A67" i="7" s="1"/>
  <c r="A68" i="7" s="1"/>
  <c r="A69" i="7" s="1"/>
  <c r="A70" i="7" s="1"/>
  <c r="A71" i="7" s="1"/>
  <c r="F151" i="7"/>
  <c r="F146" i="7"/>
  <c r="F138" i="7"/>
  <c r="F104" i="7"/>
  <c r="F103" i="7"/>
  <c r="F102" i="7"/>
  <c r="F98" i="7"/>
  <c r="F97" i="7"/>
  <c r="F96" i="7"/>
  <c r="F92" i="7"/>
  <c r="F91" i="7"/>
  <c r="F90" i="7"/>
  <c r="F80" i="7"/>
  <c r="F61" i="7"/>
  <c r="F53" i="7"/>
  <c r="F48" i="7"/>
  <c r="F36" i="7"/>
  <c r="F31" i="7"/>
  <c r="F26" i="7"/>
  <c r="F8" i="7"/>
  <c r="H104" i="7"/>
  <c r="H103" i="7"/>
  <c r="H102" i="7"/>
  <c r="H98" i="7"/>
  <c r="H97" i="7"/>
  <c r="H96" i="7"/>
  <c r="H92" i="7"/>
  <c r="H91" i="7"/>
  <c r="H90" i="7"/>
  <c r="H80" i="7"/>
  <c r="O25" i="6" s="1"/>
  <c r="O49" i="2" s="1"/>
  <c r="H75" i="7"/>
  <c r="M25" i="6" s="1"/>
  <c r="M49" i="2" s="1"/>
  <c r="H61" i="7"/>
  <c r="H53" i="7"/>
  <c r="H48" i="7"/>
  <c r="K25" i="6" s="1"/>
  <c r="K49" i="2" s="1"/>
  <c r="H36" i="7"/>
  <c r="G25" i="6" s="1"/>
  <c r="G49" i="2" s="1"/>
  <c r="H31" i="7"/>
  <c r="E25" i="6" s="1"/>
  <c r="E49" i="2" s="1"/>
  <c r="H26" i="7"/>
  <c r="C25" i="6" s="1"/>
  <c r="C49" i="2" s="1"/>
  <c r="H8" i="7"/>
  <c r="K80" i="7"/>
  <c r="K75" i="7"/>
  <c r="K61" i="7"/>
  <c r="K53" i="7"/>
  <c r="K48" i="7"/>
  <c r="K31" i="7"/>
  <c r="K26" i="7"/>
  <c r="K8" i="7"/>
  <c r="M80" i="7"/>
  <c r="P25" i="6" s="1"/>
  <c r="P49" i="2" s="1"/>
  <c r="M75" i="7"/>
  <c r="N25" i="6" s="1"/>
  <c r="N49" i="2" s="1"/>
  <c r="M61" i="7"/>
  <c r="M53" i="7"/>
  <c r="M48" i="7"/>
  <c r="L25" i="6" s="1"/>
  <c r="L49" i="2" s="1"/>
  <c r="M31" i="7"/>
  <c r="F25" i="6" s="1"/>
  <c r="F49" i="2" s="1"/>
  <c r="M26" i="7"/>
  <c r="D25" i="6" s="1"/>
  <c r="D49" i="2" s="1"/>
  <c r="M8" i="7"/>
  <c r="A50" i="8"/>
  <c r="A51" i="8" s="1"/>
  <c r="A52" i="8" s="1"/>
  <c r="A54" i="8" s="1"/>
  <c r="A55" i="8" s="1"/>
  <c r="F95" i="8"/>
  <c r="F94" i="8"/>
  <c r="F93" i="8"/>
  <c r="F89" i="8"/>
  <c r="F88" i="8"/>
  <c r="F87" i="8"/>
  <c r="F83" i="8"/>
  <c r="F82" i="8"/>
  <c r="F81" i="8"/>
  <c r="F71" i="8"/>
  <c r="F65" i="8"/>
  <c r="F52" i="8"/>
  <c r="F57" i="8" s="1"/>
  <c r="F36" i="8"/>
  <c r="F39" i="8" s="1"/>
  <c r="F28" i="8"/>
  <c r="F13" i="8"/>
  <c r="F12" i="8"/>
  <c r="F11" i="8"/>
  <c r="F8" i="8"/>
  <c r="H95" i="8"/>
  <c r="H94" i="8"/>
  <c r="H93" i="8"/>
  <c r="H89" i="8"/>
  <c r="H88" i="8"/>
  <c r="H87" i="8"/>
  <c r="H83" i="8"/>
  <c r="H82" i="8"/>
  <c r="H81" i="8"/>
  <c r="H84" i="8" s="1"/>
  <c r="H71" i="8"/>
  <c r="O24" i="6" s="1"/>
  <c r="O48" i="2" s="1"/>
  <c r="H65" i="8"/>
  <c r="M24" i="6" s="1"/>
  <c r="M48" i="2" s="1"/>
  <c r="H57" i="8"/>
  <c r="K24" i="6" s="1"/>
  <c r="K48" i="2" s="1"/>
  <c r="H39" i="8"/>
  <c r="G24" i="6" s="1"/>
  <c r="G48" i="2" s="1"/>
  <c r="H8" i="8"/>
  <c r="K71" i="8"/>
  <c r="K65" i="8"/>
  <c r="K57" i="8"/>
  <c r="K46" i="8"/>
  <c r="K28" i="8"/>
  <c r="K11" i="8"/>
  <c r="K8" i="8"/>
  <c r="M57" i="8"/>
  <c r="M46" i="8"/>
  <c r="J24" i="6" s="1"/>
  <c r="J48" i="2" s="1"/>
  <c r="M33" i="8"/>
  <c r="F24" i="6" s="1"/>
  <c r="F48" i="2" s="1"/>
  <c r="M25" i="8"/>
  <c r="D24" i="6" s="1"/>
  <c r="D48" i="2" s="1"/>
  <c r="M8" i="8"/>
  <c r="F88" i="17" l="1"/>
  <c r="K71" i="17"/>
  <c r="H44" i="17"/>
  <c r="I20" i="15" s="1"/>
  <c r="M71" i="17"/>
  <c r="H71" i="17"/>
  <c r="H99" i="17" s="1"/>
  <c r="H82" i="17"/>
  <c r="F71" i="17"/>
  <c r="F99" i="17" s="1"/>
  <c r="H68" i="20"/>
  <c r="F68" i="20"/>
  <c r="H74" i="20"/>
  <c r="H80" i="20"/>
  <c r="K60" i="20"/>
  <c r="M60" i="20"/>
  <c r="F60" i="20"/>
  <c r="F85" i="20" s="1"/>
  <c r="N73" i="28"/>
  <c r="H62" i="19"/>
  <c r="H92" i="19" s="1"/>
  <c r="M62" i="19"/>
  <c r="F72" i="11"/>
  <c r="F78" i="11"/>
  <c r="F50" i="11"/>
  <c r="D163" i="2"/>
  <c r="D164" i="2"/>
  <c r="K33" i="8"/>
  <c r="D169" i="2"/>
  <c r="D168" i="2"/>
  <c r="D171" i="2" s="1"/>
  <c r="D174" i="2"/>
  <c r="D170" i="2"/>
  <c r="F93" i="7"/>
  <c r="D162" i="2"/>
  <c r="D165" i="2" s="1"/>
  <c r="M82" i="7"/>
  <c r="K82" i="7"/>
  <c r="M73" i="8"/>
  <c r="H66" i="11"/>
  <c r="F66" i="11"/>
  <c r="H65" i="28"/>
  <c r="G73" i="28"/>
  <c r="I73" i="28"/>
  <c r="J12" i="18"/>
  <c r="J22" i="18"/>
  <c r="L12" i="18"/>
  <c r="H62" i="16"/>
  <c r="B32" i="18"/>
  <c r="B56" i="2" s="1"/>
  <c r="F62" i="16"/>
  <c r="B12" i="18"/>
  <c r="I12" i="18"/>
  <c r="K12" i="18"/>
  <c r="M12" i="18"/>
  <c r="M22" i="18"/>
  <c r="B31" i="18"/>
  <c r="B55" i="2" s="1"/>
  <c r="H60" i="20"/>
  <c r="H85" i="20" s="1"/>
  <c r="B30" i="18"/>
  <c r="B54" i="2" s="1"/>
  <c r="H25" i="8"/>
  <c r="B25" i="6"/>
  <c r="B49" i="2" s="1"/>
  <c r="H82" i="7"/>
  <c r="H111" i="7" s="1"/>
  <c r="N24" i="6"/>
  <c r="N48" i="2" s="1"/>
  <c r="L24" i="6"/>
  <c r="L48" i="2" s="1"/>
  <c r="F119" i="16"/>
  <c r="F64" i="16"/>
  <c r="H119" i="16"/>
  <c r="F72" i="21"/>
  <c r="F46" i="21"/>
  <c r="H72" i="21"/>
  <c r="F92" i="19"/>
  <c r="F64" i="19"/>
  <c r="H78" i="11"/>
  <c r="F81" i="26"/>
  <c r="H76" i="26"/>
  <c r="H64" i="26"/>
  <c r="F64" i="26"/>
  <c r="F75" i="7"/>
  <c r="F82" i="7" s="1"/>
  <c r="F105" i="7"/>
  <c r="F99" i="7"/>
  <c r="H99" i="7"/>
  <c r="H105" i="7"/>
  <c r="H93" i="7"/>
  <c r="H96" i="8"/>
  <c r="F96" i="8"/>
  <c r="F90" i="8"/>
  <c r="F84" i="8"/>
  <c r="K25" i="8"/>
  <c r="H90" i="8"/>
  <c r="F33" i="8"/>
  <c r="F46" i="8"/>
  <c r="F73" i="17" l="1"/>
  <c r="K73" i="8"/>
  <c r="F73" i="8"/>
  <c r="F103" i="8" s="1"/>
  <c r="C24" i="6"/>
  <c r="C48" i="2" s="1"/>
  <c r="H73" i="8"/>
  <c r="H103" i="8" s="1"/>
  <c r="F53" i="26"/>
  <c r="F84" i="7"/>
  <c r="F111" i="7"/>
  <c r="F75" i="8" l="1"/>
  <c r="O65" i="2"/>
  <c r="P65" i="2"/>
  <c r="O47" i="2"/>
  <c r="P47" i="2"/>
  <c r="O29" i="2"/>
  <c r="P29" i="2"/>
  <c r="A17" i="30"/>
  <c r="A11" i="30"/>
  <c r="G91" i="5"/>
  <c r="G90" i="5"/>
  <c r="G89" i="5"/>
  <c r="G92" i="5" s="1"/>
  <c r="G85" i="5"/>
  <c r="G84" i="5"/>
  <c r="G83" i="5"/>
  <c r="G86" i="5" s="1"/>
  <c r="G79" i="5"/>
  <c r="G78" i="5"/>
  <c r="G77" i="5"/>
  <c r="G80" i="5" s="1"/>
  <c r="G66" i="5"/>
  <c r="G59" i="5"/>
  <c r="M14" i="30" s="1"/>
  <c r="G51" i="5"/>
  <c r="K14" i="30" s="1"/>
  <c r="G45" i="5"/>
  <c r="I14" i="30" s="1"/>
  <c r="G39" i="5"/>
  <c r="G14" i="30" s="1"/>
  <c r="G34" i="5"/>
  <c r="E14" i="30" s="1"/>
  <c r="G28" i="5"/>
  <c r="C14" i="30" s="1"/>
  <c r="G10" i="5"/>
  <c r="F91" i="5"/>
  <c r="F90" i="5"/>
  <c r="F89" i="5"/>
  <c r="F92" i="5" s="1"/>
  <c r="F85" i="5"/>
  <c r="F84" i="5"/>
  <c r="F83" i="5"/>
  <c r="F86" i="5" s="1"/>
  <c r="F79" i="5"/>
  <c r="F78" i="5"/>
  <c r="F77" i="5"/>
  <c r="F80" i="5" s="1"/>
  <c r="F66" i="5"/>
  <c r="F59" i="5"/>
  <c r="F51" i="5"/>
  <c r="F45" i="5"/>
  <c r="F39" i="5"/>
  <c r="F34" i="5"/>
  <c r="F28" i="5"/>
  <c r="F10" i="5"/>
  <c r="A20" i="3"/>
  <c r="A28" i="3"/>
  <c r="A4" i="3"/>
  <c r="T57" i="2"/>
  <c r="D51" i="2"/>
  <c r="C51" i="2"/>
  <c r="B51" i="2"/>
  <c r="P33" i="3"/>
  <c r="O33" i="3"/>
  <c r="D33" i="3"/>
  <c r="O25" i="3"/>
  <c r="O46" i="2" s="1"/>
  <c r="L25" i="3"/>
  <c r="L46" i="2" s="1"/>
  <c r="K25" i="3"/>
  <c r="K46" i="2" s="1"/>
  <c r="J25" i="3"/>
  <c r="J46" i="2" s="1"/>
  <c r="H25" i="3"/>
  <c r="G25" i="3"/>
  <c r="E25" i="3"/>
  <c r="E46" i="2" s="1"/>
  <c r="D46" i="2"/>
  <c r="C25" i="3"/>
  <c r="C46" i="2" s="1"/>
  <c r="B25" i="3"/>
  <c r="B46" i="2" s="1"/>
  <c r="P24" i="3"/>
  <c r="P45" i="2" s="1"/>
  <c r="N24" i="3"/>
  <c r="N45" i="2" s="1"/>
  <c r="M24" i="3"/>
  <c r="M45" i="2" s="1"/>
  <c r="B23" i="3"/>
  <c r="B44" i="2" s="1"/>
  <c r="E31" i="3"/>
  <c r="F80" i="13"/>
  <c r="F79" i="13"/>
  <c r="F78" i="13"/>
  <c r="F81" i="13" s="1"/>
  <c r="F74" i="13"/>
  <c r="F73" i="13"/>
  <c r="F72" i="13"/>
  <c r="F68" i="13"/>
  <c r="F67" i="13"/>
  <c r="F66" i="13"/>
  <c r="F55" i="13"/>
  <c r="F50" i="13"/>
  <c r="F32" i="13"/>
  <c r="K55" i="13"/>
  <c r="K50" i="13"/>
  <c r="K20" i="13"/>
  <c r="K57" i="13" s="1"/>
  <c r="N25" i="3"/>
  <c r="M20" i="13"/>
  <c r="F25" i="3" s="1"/>
  <c r="F46" i="2" s="1"/>
  <c r="H80" i="13"/>
  <c r="H79" i="13"/>
  <c r="H78" i="13"/>
  <c r="H74" i="13"/>
  <c r="H73" i="13"/>
  <c r="H72" i="13"/>
  <c r="H68" i="13"/>
  <c r="H67" i="13"/>
  <c r="H66" i="13"/>
  <c r="M25" i="3"/>
  <c r="H32" i="13"/>
  <c r="O16" i="14"/>
  <c r="K68" i="14"/>
  <c r="K63" i="14"/>
  <c r="K57" i="14"/>
  <c r="K44" i="14"/>
  <c r="K39" i="14"/>
  <c r="K31" i="14"/>
  <c r="K25" i="14"/>
  <c r="K8" i="14"/>
  <c r="M57" i="14"/>
  <c r="L24" i="3" s="1"/>
  <c r="L45" i="2" s="1"/>
  <c r="M44" i="14"/>
  <c r="J24" i="3" s="1"/>
  <c r="J45" i="2" s="1"/>
  <c r="M39" i="14"/>
  <c r="H24" i="3" s="1"/>
  <c r="H45" i="2" s="1"/>
  <c r="M31" i="14"/>
  <c r="F24" i="3" s="1"/>
  <c r="F45" i="2" s="1"/>
  <c r="M25" i="14"/>
  <c r="D24" i="3" s="1"/>
  <c r="D45" i="2" s="1"/>
  <c r="M8" i="14"/>
  <c r="F93" i="14"/>
  <c r="F92" i="14"/>
  <c r="F91" i="14"/>
  <c r="F87" i="14"/>
  <c r="F86" i="14"/>
  <c r="F85" i="14"/>
  <c r="F81" i="14"/>
  <c r="F80" i="14"/>
  <c r="F79" i="14"/>
  <c r="F68" i="14"/>
  <c r="F63" i="14"/>
  <c r="F44" i="14"/>
  <c r="F39" i="14"/>
  <c r="F31" i="14"/>
  <c r="F25" i="14"/>
  <c r="F8" i="14"/>
  <c r="H93" i="14"/>
  <c r="H92" i="14"/>
  <c r="H91" i="14"/>
  <c r="H87" i="14"/>
  <c r="H86" i="14"/>
  <c r="H85" i="14"/>
  <c r="H81" i="14"/>
  <c r="H80" i="14"/>
  <c r="H79" i="14"/>
  <c r="H82" i="14" s="1"/>
  <c r="H68" i="14"/>
  <c r="O24" i="3" s="1"/>
  <c r="O45" i="2" s="1"/>
  <c r="H57" i="14"/>
  <c r="K24" i="3" s="1"/>
  <c r="K45" i="2" s="1"/>
  <c r="H44" i="14"/>
  <c r="I24" i="3" s="1"/>
  <c r="I45" i="2" s="1"/>
  <c r="H39" i="14"/>
  <c r="G24" i="3" s="1"/>
  <c r="G45" i="2" s="1"/>
  <c r="H31" i="14"/>
  <c r="E24" i="3" s="1"/>
  <c r="E45" i="2" s="1"/>
  <c r="H25" i="14"/>
  <c r="C24" i="3" s="1"/>
  <c r="C45" i="2" s="1"/>
  <c r="H8" i="14"/>
  <c r="B24" i="3" s="1"/>
  <c r="B45" i="2" s="1"/>
  <c r="L52" i="4"/>
  <c r="M52" i="4"/>
  <c r="N23" i="3" s="1"/>
  <c r="N44" i="2" s="1"/>
  <c r="N52" i="4"/>
  <c r="K65" i="4"/>
  <c r="K35" i="4"/>
  <c r="K28" i="4"/>
  <c r="K22" i="4"/>
  <c r="K17" i="4"/>
  <c r="K8" i="4"/>
  <c r="F91" i="4"/>
  <c r="F90" i="4"/>
  <c r="F89" i="4"/>
  <c r="E174" i="2" s="1"/>
  <c r="F85" i="4"/>
  <c r="E170" i="2" s="1"/>
  <c r="F84" i="4"/>
  <c r="E169" i="2" s="1"/>
  <c r="F83" i="4"/>
  <c r="E168" i="2" s="1"/>
  <c r="E171" i="2" s="1"/>
  <c r="F79" i="4"/>
  <c r="E164" i="2" s="1"/>
  <c r="F78" i="4"/>
  <c r="E163" i="2" s="1"/>
  <c r="F77" i="4"/>
  <c r="E162" i="2" s="1"/>
  <c r="E165" i="2" s="1"/>
  <c r="F65" i="4"/>
  <c r="F52" i="4"/>
  <c r="F35" i="4"/>
  <c r="F28" i="4"/>
  <c r="F22" i="4"/>
  <c r="F17" i="4"/>
  <c r="F8" i="4"/>
  <c r="P23" i="3"/>
  <c r="P44" i="2" s="1"/>
  <c r="L23" i="3"/>
  <c r="M35" i="4"/>
  <c r="J23" i="3" s="1"/>
  <c r="J44" i="2" s="1"/>
  <c r="M28" i="4"/>
  <c r="H23" i="3" s="1"/>
  <c r="H44" i="2" s="1"/>
  <c r="M22" i="4"/>
  <c r="F23" i="3" s="1"/>
  <c r="F44" i="2" s="1"/>
  <c r="M17" i="4"/>
  <c r="D23" i="3" s="1"/>
  <c r="D44" i="2" s="1"/>
  <c r="H91" i="4"/>
  <c r="H90" i="4"/>
  <c r="H89" i="4"/>
  <c r="H85" i="4"/>
  <c r="H84" i="4"/>
  <c r="H83" i="4"/>
  <c r="H79" i="4"/>
  <c r="H80" i="4" s="1"/>
  <c r="H78" i="4"/>
  <c r="H65" i="4"/>
  <c r="O23" i="3" s="1"/>
  <c r="O44" i="2" s="1"/>
  <c r="H52" i="4"/>
  <c r="M23" i="3" s="1"/>
  <c r="M44" i="2" s="1"/>
  <c r="K23" i="3"/>
  <c r="K44" i="2" s="1"/>
  <c r="H35" i="4"/>
  <c r="I23" i="3" s="1"/>
  <c r="I44" i="2" s="1"/>
  <c r="H28" i="4"/>
  <c r="G23" i="3" s="1"/>
  <c r="G44" i="2" s="1"/>
  <c r="H22" i="4"/>
  <c r="E23" i="3" s="1"/>
  <c r="E44" i="2" s="1"/>
  <c r="H17" i="4"/>
  <c r="C23" i="3" s="1"/>
  <c r="I65" i="8"/>
  <c r="B74" i="2"/>
  <c r="O74" i="2"/>
  <c r="P74" i="2"/>
  <c r="F70" i="2"/>
  <c r="H70" i="2"/>
  <c r="J70" i="2"/>
  <c r="K70" i="2"/>
  <c r="L70" i="2"/>
  <c r="M70" i="2"/>
  <c r="N70" i="2"/>
  <c r="O70" i="2"/>
  <c r="P70" i="2"/>
  <c r="T75" i="2"/>
  <c r="D38" i="2"/>
  <c r="F38" i="2"/>
  <c r="I38" i="2"/>
  <c r="J38" i="2"/>
  <c r="K38" i="2"/>
  <c r="L38" i="2"/>
  <c r="M38" i="2"/>
  <c r="O38" i="2"/>
  <c r="P38" i="2"/>
  <c r="F34" i="2"/>
  <c r="H34" i="2"/>
  <c r="J34" i="2"/>
  <c r="K34" i="2"/>
  <c r="L34" i="2"/>
  <c r="M34" i="2"/>
  <c r="N34" i="2"/>
  <c r="O34" i="2"/>
  <c r="P34" i="2"/>
  <c r="T39" i="2"/>
  <c r="L75" i="7"/>
  <c r="N75" i="7"/>
  <c r="I75" i="7"/>
  <c r="J75" i="7"/>
  <c r="T21" i="2"/>
  <c r="F68" i="5" l="1"/>
  <c r="F97" i="5" s="1"/>
  <c r="F92" i="4"/>
  <c r="G68" i="5"/>
  <c r="B14" i="30"/>
  <c r="H57" i="13"/>
  <c r="H86" i="13" s="1"/>
  <c r="I25" i="3"/>
  <c r="I46" i="2" s="1"/>
  <c r="M46" i="2"/>
  <c r="N46" i="2"/>
  <c r="G46" i="2"/>
  <c r="Q46" i="2" s="1"/>
  <c r="AB46" i="2" s="1"/>
  <c r="H46" i="2"/>
  <c r="C44" i="2"/>
  <c r="Q44" i="2" s="1"/>
  <c r="AB44" i="2" s="1"/>
  <c r="Q23" i="3"/>
  <c r="L44" i="2"/>
  <c r="P26" i="3"/>
  <c r="G97" i="5"/>
  <c r="P46" i="2"/>
  <c r="Q45" i="2"/>
  <c r="AB45" i="2" s="1"/>
  <c r="Q49" i="2"/>
  <c r="AB49" i="2" s="1"/>
  <c r="Q48" i="2"/>
  <c r="AB48" i="2" s="1"/>
  <c r="Q56" i="2"/>
  <c r="AB56" i="2" s="1"/>
  <c r="O26" i="3"/>
  <c r="N26" i="3"/>
  <c r="M26" i="3"/>
  <c r="Q25" i="3"/>
  <c r="E26" i="3"/>
  <c r="H26" i="3"/>
  <c r="F26" i="3"/>
  <c r="L26" i="3"/>
  <c r="K26" i="3"/>
  <c r="G26" i="3"/>
  <c r="Q24" i="3"/>
  <c r="D26" i="3"/>
  <c r="C26" i="3"/>
  <c r="I26" i="3"/>
  <c r="J26" i="3"/>
  <c r="B26" i="3"/>
  <c r="F57" i="13"/>
  <c r="F58" i="13" s="1"/>
  <c r="M57" i="13"/>
  <c r="F75" i="13"/>
  <c r="H75" i="13"/>
  <c r="F69" i="13"/>
  <c r="H81" i="13"/>
  <c r="H69" i="13"/>
  <c r="M70" i="14"/>
  <c r="K70" i="14"/>
  <c r="H94" i="14"/>
  <c r="F94" i="14"/>
  <c r="F88" i="14"/>
  <c r="H88" i="14"/>
  <c r="H70" i="14"/>
  <c r="F82" i="14"/>
  <c r="F70" i="14"/>
  <c r="K67" i="4"/>
  <c r="H86" i="4"/>
  <c r="F86" i="4"/>
  <c r="H67" i="4"/>
  <c r="H97" i="4" s="1"/>
  <c r="H92" i="4"/>
  <c r="F67" i="4"/>
  <c r="F69" i="4" s="1"/>
  <c r="F80" i="4"/>
  <c r="F69" i="5" l="1"/>
  <c r="G69" i="5" s="1"/>
  <c r="G70" i="5" s="1"/>
  <c r="U44" i="2"/>
  <c r="U56" i="2"/>
  <c r="U48" i="2"/>
  <c r="U46" i="2"/>
  <c r="U49" i="2"/>
  <c r="U45" i="2"/>
  <c r="Q26" i="3"/>
  <c r="F86" i="13"/>
  <c r="F100" i="14"/>
  <c r="F72" i="14"/>
  <c r="F97" i="4"/>
  <c r="B20" i="2"/>
  <c r="C20" i="2"/>
  <c r="D20" i="2"/>
  <c r="E20" i="2"/>
  <c r="F20" i="2"/>
  <c r="G20" i="2"/>
  <c r="H20" i="2"/>
  <c r="I20" i="2"/>
  <c r="J20" i="2"/>
  <c r="L20" i="2"/>
  <c r="M20" i="2"/>
  <c r="N20" i="2"/>
  <c r="O20" i="2"/>
  <c r="O93" i="2" s="1"/>
  <c r="P20" i="2"/>
  <c r="P93" i="2" s="1"/>
  <c r="P52" i="18"/>
  <c r="L48" i="18"/>
  <c r="K48" i="18"/>
  <c r="E138" i="7"/>
  <c r="G138" i="7"/>
  <c r="E146" i="7"/>
  <c r="G146" i="7"/>
  <c r="E151" i="7"/>
  <c r="P32" i="3"/>
  <c r="N32" i="3"/>
  <c r="N63" i="2" s="1"/>
  <c r="P16" i="3"/>
  <c r="N16" i="3"/>
  <c r="O32" i="3"/>
  <c r="O63" i="2" s="1"/>
  <c r="M32" i="3"/>
  <c r="M63" i="2" s="1"/>
  <c r="M16" i="3"/>
  <c r="L33" i="3"/>
  <c r="L64" i="2" s="1"/>
  <c r="L17" i="3"/>
  <c r="L28" i="2" s="1"/>
  <c r="K33" i="3"/>
  <c r="K64" i="2" s="1"/>
  <c r="K17" i="3"/>
  <c r="K28" i="2" s="1"/>
  <c r="J33" i="3"/>
  <c r="J64" i="2" s="1"/>
  <c r="J17" i="3"/>
  <c r="J28" i="2" s="1"/>
  <c r="H33" i="3"/>
  <c r="H64" i="2" s="1"/>
  <c r="G33" i="3"/>
  <c r="G64" i="2" s="1"/>
  <c r="H17" i="3"/>
  <c r="H28" i="2" s="1"/>
  <c r="G17" i="3"/>
  <c r="G28" i="2" s="1"/>
  <c r="E33" i="3"/>
  <c r="E64" i="2" s="1"/>
  <c r="E17" i="3"/>
  <c r="E28" i="2" s="1"/>
  <c r="C33" i="3"/>
  <c r="C64" i="2" s="1"/>
  <c r="C17" i="3"/>
  <c r="C28" i="2" s="1"/>
  <c r="B32" i="3"/>
  <c r="G65" i="4"/>
  <c r="I65" i="4"/>
  <c r="O23" i="16"/>
  <c r="F65" i="30"/>
  <c r="E64" i="30"/>
  <c r="D64" i="30"/>
  <c r="C64" i="30"/>
  <c r="B64" i="30"/>
  <c r="E63" i="30"/>
  <c r="D63" i="30"/>
  <c r="C63" i="30"/>
  <c r="C66" i="30" s="1"/>
  <c r="B63" i="30"/>
  <c r="E61" i="30"/>
  <c r="D61" i="30"/>
  <c r="C61" i="30"/>
  <c r="B61" i="30"/>
  <c r="F60" i="30"/>
  <c r="F59" i="30"/>
  <c r="F58" i="30"/>
  <c r="F54" i="30"/>
  <c r="E53" i="30"/>
  <c r="D53" i="30"/>
  <c r="C53" i="30"/>
  <c r="B53" i="30"/>
  <c r="E52" i="30"/>
  <c r="D52" i="30"/>
  <c r="C52" i="30"/>
  <c r="C55" i="30" s="1"/>
  <c r="B52" i="30"/>
  <c r="E50" i="30"/>
  <c r="D50" i="30"/>
  <c r="C50" i="30"/>
  <c r="B50" i="30"/>
  <c r="AJ49" i="30"/>
  <c r="F49" i="30"/>
  <c r="F48" i="30"/>
  <c r="F47" i="30"/>
  <c r="F43" i="30"/>
  <c r="E42" i="30"/>
  <c r="D42" i="30"/>
  <c r="C42" i="30"/>
  <c r="B42" i="30"/>
  <c r="E41" i="30"/>
  <c r="D41" i="30"/>
  <c r="D44" i="30" s="1"/>
  <c r="C41" i="30"/>
  <c r="B41" i="30"/>
  <c r="E39" i="30"/>
  <c r="D39" i="30"/>
  <c r="C39" i="30"/>
  <c r="B39" i="30"/>
  <c r="F38" i="30"/>
  <c r="F37" i="30"/>
  <c r="F36" i="30"/>
  <c r="A23" i="30"/>
  <c r="A5" i="30"/>
  <c r="A2" i="30"/>
  <c r="M27" i="2" l="1"/>
  <c r="N27" i="2"/>
  <c r="P27" i="2"/>
  <c r="O75" i="7"/>
  <c r="P63" i="2"/>
  <c r="B63" i="2"/>
  <c r="L16" i="2"/>
  <c r="K16" i="2"/>
  <c r="O52" i="18"/>
  <c r="F64" i="30"/>
  <c r="C44" i="30"/>
  <c r="C68" i="30" s="1"/>
  <c r="F61" i="30"/>
  <c r="AH60" i="30" s="1"/>
  <c r="D55" i="30"/>
  <c r="D66" i="30"/>
  <c r="F41" i="30"/>
  <c r="E55" i="30"/>
  <c r="F52" i="30"/>
  <c r="F55" i="30" s="1"/>
  <c r="F50" i="30"/>
  <c r="F53" i="30"/>
  <c r="F42" i="30"/>
  <c r="F44" i="30" s="1"/>
  <c r="E66" i="30"/>
  <c r="E44" i="30"/>
  <c r="E68" i="30" s="1"/>
  <c r="F63" i="30"/>
  <c r="F66" i="30" s="1"/>
  <c r="F39" i="30"/>
  <c r="B44" i="30"/>
  <c r="B55" i="30"/>
  <c r="B66" i="30"/>
  <c r="O55" i="4"/>
  <c r="O51" i="4"/>
  <c r="O52" i="4" s="1"/>
  <c r="Q12" i="18" l="1"/>
  <c r="Q54" i="2"/>
  <c r="AB54" i="2" s="1"/>
  <c r="K20" i="2"/>
  <c r="G75" i="7"/>
  <c r="O65" i="4"/>
  <c r="D68" i="30"/>
  <c r="B68" i="30"/>
  <c r="F68" i="30" s="1"/>
  <c r="U54" i="2" l="1"/>
  <c r="Q20" i="2"/>
  <c r="AB20" i="2" s="1"/>
  <c r="U20" i="2" l="1"/>
  <c r="R20" i="2"/>
  <c r="O14" i="14"/>
  <c r="O15" i="14"/>
  <c r="O13" i="14"/>
  <c r="O12" i="14"/>
  <c r="L25" i="14"/>
  <c r="D16" i="3" s="1"/>
  <c r="N25" i="14"/>
  <c r="D32" i="3" s="1"/>
  <c r="D63" i="2" s="1"/>
  <c r="D8" i="3"/>
  <c r="AC20" i="2" l="1"/>
  <c r="D27" i="2"/>
  <c r="D40" i="3"/>
  <c r="D9" i="2"/>
  <c r="D82" i="2" l="1"/>
  <c r="L57" i="14"/>
  <c r="L16" i="3" s="1"/>
  <c r="N57" i="14"/>
  <c r="L32" i="3" s="1"/>
  <c r="L63" i="2" s="1"/>
  <c r="L8" i="3"/>
  <c r="G57" i="14"/>
  <c r="K16" i="3" s="1"/>
  <c r="I57" i="14"/>
  <c r="K32" i="3" s="1"/>
  <c r="K63" i="2" s="1"/>
  <c r="K8" i="3"/>
  <c r="O11" i="20"/>
  <c r="K27" i="2" l="1"/>
  <c r="K40" i="3"/>
  <c r="L27" i="2"/>
  <c r="L40" i="3"/>
  <c r="L9" i="2"/>
  <c r="K9" i="2"/>
  <c r="L59" i="5"/>
  <c r="N14" i="30" s="1"/>
  <c r="M59" i="5"/>
  <c r="N20" i="30" s="1"/>
  <c r="N59" i="5"/>
  <c r="N26" i="30" s="1"/>
  <c r="O59" i="5"/>
  <c r="K59" i="5"/>
  <c r="N8" i="30" s="1"/>
  <c r="K82" i="2" l="1"/>
  <c r="L82" i="2"/>
  <c r="L57" i="8"/>
  <c r="N57" i="8"/>
  <c r="P57" i="8"/>
  <c r="G57" i="8"/>
  <c r="I57" i="8"/>
  <c r="A13" i="17" l="1"/>
  <c r="A36" i="17" s="1"/>
  <c r="A37" i="17" s="1"/>
  <c r="A38" i="17" s="1"/>
  <c r="A39" i="17" s="1"/>
  <c r="A40" i="17" s="1"/>
  <c r="A41" i="17" s="1"/>
  <c r="A47" i="17" s="1"/>
  <c r="A48" i="17" s="1"/>
  <c r="A49" i="17" s="1"/>
  <c r="A50" i="17" s="1"/>
  <c r="A51" i="17" s="1"/>
  <c r="H66" i="5" l="1"/>
  <c r="L66" i="5"/>
  <c r="M66" i="5"/>
  <c r="N66" i="5"/>
  <c r="K66" i="5"/>
  <c r="P8" i="30" s="1"/>
  <c r="O8" i="30"/>
  <c r="F76" i="28"/>
  <c r="G76" i="28" s="1"/>
  <c r="H38" i="28"/>
  <c r="J38" i="28"/>
  <c r="J65" i="28"/>
  <c r="I58" i="20"/>
  <c r="O40" i="18" s="1"/>
  <c r="O25" i="19"/>
  <c r="G21" i="19"/>
  <c r="I21" i="19"/>
  <c r="O66" i="5" l="1"/>
  <c r="L69" i="17"/>
  <c r="N69" i="17"/>
  <c r="L64" i="17"/>
  <c r="N64" i="17"/>
  <c r="G64" i="17"/>
  <c r="I64" i="17"/>
  <c r="L15" i="11"/>
  <c r="D18" i="18" s="1"/>
  <c r="D34" i="2" s="1"/>
  <c r="N15" i="11"/>
  <c r="D38" i="18" s="1"/>
  <c r="D70" i="2" s="1"/>
  <c r="D8" i="18"/>
  <c r="G15" i="11"/>
  <c r="C18" i="18" s="1"/>
  <c r="C34" i="2" s="1"/>
  <c r="C38" i="18"/>
  <c r="C70" i="2" s="1"/>
  <c r="C8" i="18"/>
  <c r="O13" i="11"/>
  <c r="G25" i="8"/>
  <c r="C16" i="2" l="1"/>
  <c r="C48" i="18"/>
  <c r="D16" i="2"/>
  <c r="D48" i="18"/>
  <c r="O15" i="11"/>
  <c r="O64" i="17"/>
  <c r="B15" i="30" l="1"/>
  <c r="B29" i="2" s="1"/>
  <c r="B7" i="3"/>
  <c r="B4" i="29"/>
  <c r="B9" i="29" s="1"/>
  <c r="C4" i="29" l="1"/>
  <c r="C9" i="29" s="1"/>
  <c r="P22" i="28"/>
  <c r="H22" i="28"/>
  <c r="J22" i="28"/>
  <c r="L22" i="28"/>
  <c r="M22" i="28"/>
  <c r="O22" i="28"/>
  <c r="P25" i="28"/>
  <c r="P27" i="28" s="1"/>
  <c r="H27" i="28"/>
  <c r="J27" i="28"/>
  <c r="L27" i="28"/>
  <c r="M27" i="28"/>
  <c r="O27" i="28"/>
  <c r="P30" i="28"/>
  <c r="P32" i="28" s="1"/>
  <c r="L32" i="28"/>
  <c r="P38" i="28"/>
  <c r="L38" i="28"/>
  <c r="M38" i="28"/>
  <c r="O38" i="28"/>
  <c r="P48" i="28"/>
  <c r="P65" i="28" s="1"/>
  <c r="I69" i="17" l="1"/>
  <c r="G69" i="17"/>
  <c r="O14" i="15" s="1"/>
  <c r="I66" i="5"/>
  <c r="I60" i="19" l="1"/>
  <c r="G60" i="19"/>
  <c r="I54" i="19"/>
  <c r="G54" i="19"/>
  <c r="O58" i="16"/>
  <c r="H59" i="5" l="1"/>
  <c r="M20" i="30" s="1"/>
  <c r="I59" i="5"/>
  <c r="M26" i="30" s="1"/>
  <c r="N44" i="26" l="1"/>
  <c r="L44" i="26"/>
  <c r="I44" i="26"/>
  <c r="I51" i="26" s="1"/>
  <c r="G44" i="26"/>
  <c r="O44" i="26"/>
  <c r="O21" i="30"/>
  <c r="O15" i="30"/>
  <c r="O9" i="30" l="1"/>
  <c r="O11" i="2" s="1"/>
  <c r="O84" i="2" s="1"/>
  <c r="I46" i="8"/>
  <c r="G46" i="8"/>
  <c r="M8" i="30" l="1"/>
  <c r="M9" i="30" s="1"/>
  <c r="M11" i="2" s="1"/>
  <c r="E77" i="28" l="1"/>
  <c r="P76" i="28"/>
  <c r="P71" i="28"/>
  <c r="L71" i="28"/>
  <c r="L10" i="28"/>
  <c r="J10" i="28"/>
  <c r="H10" i="28"/>
  <c r="P8" i="28"/>
  <c r="P7" i="28"/>
  <c r="P6" i="28"/>
  <c r="J73" i="28" l="1"/>
  <c r="P10" i="28"/>
  <c r="M73" i="28"/>
  <c r="L73" i="28"/>
  <c r="O73" i="28"/>
  <c r="H73" i="28"/>
  <c r="P73" i="28" l="1"/>
  <c r="N55" i="16" l="1"/>
  <c r="N42" i="18" s="1"/>
  <c r="N74" i="2" s="1"/>
  <c r="L55" i="16"/>
  <c r="N22" i="18" s="1"/>
  <c r="N38" i="2" l="1"/>
  <c r="N93" i="2" s="1"/>
  <c r="N52" i="18"/>
  <c r="I33" i="8"/>
  <c r="O29" i="8"/>
  <c r="O28" i="8"/>
  <c r="O23" i="8"/>
  <c r="O16" i="8"/>
  <c r="O13" i="8"/>
  <c r="O12" i="8"/>
  <c r="O11" i="8"/>
  <c r="O36" i="11" l="1"/>
  <c r="G58" i="20" l="1"/>
  <c r="O110" i="2" l="1"/>
  <c r="O146" i="2" s="1"/>
  <c r="N110" i="2"/>
  <c r="N146" i="2" s="1"/>
  <c r="M110" i="2"/>
  <c r="M146" i="2" s="1"/>
  <c r="L110" i="2"/>
  <c r="L146" i="2" s="1"/>
  <c r="P34" i="6"/>
  <c r="P68" i="2" s="1"/>
  <c r="O34" i="6"/>
  <c r="O68" i="2" s="1"/>
  <c r="P18" i="6"/>
  <c r="P32" i="2" s="1"/>
  <c r="O18" i="6"/>
  <c r="O32" i="2" s="1"/>
  <c r="P32" i="6"/>
  <c r="P66" i="2" s="1"/>
  <c r="P16" i="6"/>
  <c r="P30" i="2" s="1"/>
  <c r="P26" i="15"/>
  <c r="P14" i="15"/>
  <c r="O26" i="15"/>
  <c r="P41" i="18"/>
  <c r="P73" i="2" s="1"/>
  <c r="P21" i="18"/>
  <c r="P37" i="2" s="1"/>
  <c r="O41" i="18"/>
  <c r="O73" i="2" s="1"/>
  <c r="O21" i="18"/>
  <c r="O37" i="2" s="1"/>
  <c r="P40" i="18"/>
  <c r="P72" i="2" s="1"/>
  <c r="P20" i="18"/>
  <c r="P36" i="2" s="1"/>
  <c r="O72" i="2"/>
  <c r="O20" i="18"/>
  <c r="O36" i="2" s="1"/>
  <c r="P39" i="18"/>
  <c r="P19" i="18"/>
  <c r="O39" i="18"/>
  <c r="O43" i="18" s="1"/>
  <c r="O19" i="18"/>
  <c r="O80" i="7"/>
  <c r="N80" i="7"/>
  <c r="P33" i="6" s="1"/>
  <c r="P67" i="2" s="1"/>
  <c r="L80" i="7"/>
  <c r="P17" i="6" s="1"/>
  <c r="P31" i="2" s="1"/>
  <c r="P9" i="6"/>
  <c r="I80" i="7"/>
  <c r="O33" i="6" s="1"/>
  <c r="O67" i="2" s="1"/>
  <c r="G80" i="7"/>
  <c r="O17" i="6" s="1"/>
  <c r="O31" i="2" s="1"/>
  <c r="O9" i="6"/>
  <c r="P43" i="18" l="1"/>
  <c r="O13" i="2"/>
  <c r="O86" i="2" s="1"/>
  <c r="P13" i="2"/>
  <c r="P86" i="2" s="1"/>
  <c r="P23" i="18"/>
  <c r="O23" i="18"/>
  <c r="O35" i="2"/>
  <c r="O71" i="2"/>
  <c r="P35" i="2"/>
  <c r="P71" i="2"/>
  <c r="O41" i="6"/>
  <c r="P41" i="6"/>
  <c r="P19" i="6"/>
  <c r="P35" i="6"/>
  <c r="O15" i="15"/>
  <c r="O33" i="2" s="1"/>
  <c r="O27" i="15"/>
  <c r="O69" i="2" s="1"/>
  <c r="P15" i="15"/>
  <c r="P33" i="2" s="1"/>
  <c r="P27" i="15"/>
  <c r="P69" i="2" s="1"/>
  <c r="O111" i="2" l="1"/>
  <c r="O147" i="2" s="1"/>
  <c r="A35" i="18"/>
  <c r="A15" i="18"/>
  <c r="A25" i="18"/>
  <c r="A5" i="18"/>
  <c r="A23" i="15"/>
  <c r="A11" i="15"/>
  <c r="A17" i="15"/>
  <c r="A5" i="15"/>
  <c r="A29" i="6" l="1"/>
  <c r="A13" i="6"/>
  <c r="A21" i="6"/>
  <c r="A5" i="6"/>
  <c r="A12" i="3" l="1"/>
  <c r="D69" i="2"/>
  <c r="C69" i="2"/>
  <c r="T59" i="2"/>
  <c r="A11" i="20"/>
  <c r="A11" i="19"/>
  <c r="I22" i="17" l="1"/>
  <c r="I25" i="14" l="1"/>
  <c r="C32" i="3" s="1"/>
  <c r="G25" i="14"/>
  <c r="C16" i="3" s="1"/>
  <c r="C8" i="3"/>
  <c r="N33" i="3"/>
  <c r="N64" i="2" s="1"/>
  <c r="N17" i="3"/>
  <c r="N28" i="2" s="1"/>
  <c r="N9" i="3"/>
  <c r="M33" i="3"/>
  <c r="M64" i="2" s="1"/>
  <c r="M17" i="3"/>
  <c r="M28" i="2" s="1"/>
  <c r="M9" i="3"/>
  <c r="I26" i="7"/>
  <c r="G26" i="7"/>
  <c r="M10" i="2" l="1"/>
  <c r="M83" i="2" s="1"/>
  <c r="M41" i="3"/>
  <c r="N10" i="2"/>
  <c r="N83" i="2" s="1"/>
  <c r="N41" i="3"/>
  <c r="C27" i="2"/>
  <c r="C40" i="3"/>
  <c r="C9" i="2"/>
  <c r="C63" i="2"/>
  <c r="N33" i="8"/>
  <c r="L33" i="8"/>
  <c r="G33" i="8"/>
  <c r="N17" i="20" l="1"/>
  <c r="L17" i="20"/>
  <c r="I17" i="20"/>
  <c r="G17" i="20"/>
  <c r="O49" i="20" l="1"/>
  <c r="L49" i="20"/>
  <c r="N49" i="20"/>
  <c r="G52" i="4" l="1"/>
  <c r="M21" i="30" s="1"/>
  <c r="M47" i="2" s="1"/>
  <c r="I52" i="4"/>
  <c r="M27" i="30" s="1"/>
  <c r="M65" i="2" s="1"/>
  <c r="M15" i="30" l="1"/>
  <c r="M29" i="2" s="1"/>
  <c r="M84" i="2" s="1"/>
  <c r="M32" i="30" l="1"/>
  <c r="M33" i="30" s="1"/>
  <c r="A12" i="19" l="1"/>
  <c r="A13" i="19" s="1"/>
  <c r="A14" i="19" s="1"/>
  <c r="A15" i="19" s="1"/>
  <c r="A16" i="19" s="1"/>
  <c r="A17" i="19" s="1"/>
  <c r="A18" i="19" s="1"/>
  <c r="A11" i="14"/>
  <c r="A12" i="14" s="1"/>
  <c r="A13" i="14" s="1"/>
  <c r="A14" i="14" s="1"/>
  <c r="A15" i="14" s="1"/>
  <c r="A16" i="14" s="1"/>
  <c r="A17" i="14" s="1"/>
  <c r="A18" i="14" s="1"/>
  <c r="A19" i="14" s="1"/>
  <c r="A20" i="14" s="1"/>
  <c r="A21" i="14" s="1"/>
  <c r="A53" i="20" l="1"/>
  <c r="A54" i="20" s="1"/>
  <c r="A55" i="20" s="1"/>
  <c r="A56" i="20" s="1"/>
  <c r="A12" i="7"/>
  <c r="A13" i="7" s="1"/>
  <c r="A14" i="7" s="1"/>
  <c r="A15" i="7" l="1"/>
  <c r="A16" i="7" s="1"/>
  <c r="A17" i="7" s="1"/>
  <c r="A18" i="7" s="1"/>
  <c r="A21" i="7" s="1"/>
  <c r="A22" i="7" s="1"/>
  <c r="G55" i="16" l="1"/>
  <c r="I55" i="16"/>
  <c r="M42" i="18" s="1"/>
  <c r="M74" i="2" l="1"/>
  <c r="M93" i="2" s="1"/>
  <c r="M52" i="18"/>
  <c r="H10" i="5"/>
  <c r="B20" i="30" s="1"/>
  <c r="I10" i="5"/>
  <c r="B26" i="30" s="1"/>
  <c r="B27" i="30" s="1"/>
  <c r="B65" i="2" s="1"/>
  <c r="B8" i="30"/>
  <c r="B9" i="30" s="1"/>
  <c r="B11" i="2" s="1"/>
  <c r="N26" i="7" l="1"/>
  <c r="L26" i="7"/>
  <c r="N34" i="6" l="1"/>
  <c r="N68" i="2" s="1"/>
  <c r="M34" i="6"/>
  <c r="M68" i="2" s="1"/>
  <c r="N18" i="6"/>
  <c r="N32" i="2" s="1"/>
  <c r="M18" i="6"/>
  <c r="M32" i="2" s="1"/>
  <c r="B10" i="6"/>
  <c r="B14" i="2" l="1"/>
  <c r="C82" i="2" l="1"/>
  <c r="O35" i="11" l="1"/>
  <c r="O38" i="11" s="1"/>
  <c r="I49" i="20" l="1"/>
  <c r="G49" i="20"/>
  <c r="O49" i="19" l="1"/>
  <c r="I75" i="26" l="1"/>
  <c r="G75" i="26"/>
  <c r="I74" i="26"/>
  <c r="G74" i="26"/>
  <c r="I73" i="26"/>
  <c r="G73" i="26"/>
  <c r="I69" i="26"/>
  <c r="G69" i="26"/>
  <c r="I68" i="26"/>
  <c r="G68" i="26"/>
  <c r="I67" i="26"/>
  <c r="G67" i="26"/>
  <c r="I63" i="26"/>
  <c r="G63" i="26"/>
  <c r="I62" i="26"/>
  <c r="G62" i="26"/>
  <c r="I61" i="26"/>
  <c r="G61" i="26"/>
  <c r="O49" i="26"/>
  <c r="P10" i="6"/>
  <c r="P14" i="2" s="1"/>
  <c r="P87" i="2" s="1"/>
  <c r="O10" i="6"/>
  <c r="O14" i="2" s="1"/>
  <c r="N10" i="6"/>
  <c r="N14" i="2" s="1"/>
  <c r="M10" i="6"/>
  <c r="M14" i="2" s="1"/>
  <c r="O36" i="26"/>
  <c r="N36" i="26"/>
  <c r="L34" i="6" s="1"/>
  <c r="L68" i="2" s="1"/>
  <c r="L36" i="26"/>
  <c r="L18" i="6" s="1"/>
  <c r="L32" i="2" s="1"/>
  <c r="L10" i="6"/>
  <c r="L14" i="2" s="1"/>
  <c r="I36" i="26"/>
  <c r="K34" i="6" s="1"/>
  <c r="K68" i="2" s="1"/>
  <c r="G36" i="26"/>
  <c r="K18" i="6" s="1"/>
  <c r="K32" i="2" s="1"/>
  <c r="K10" i="6"/>
  <c r="K14" i="2" s="1"/>
  <c r="O31" i="26"/>
  <c r="N31" i="26"/>
  <c r="J34" i="6" s="1"/>
  <c r="J68" i="2" s="1"/>
  <c r="L31" i="26"/>
  <c r="J18" i="6" s="1"/>
  <c r="J32" i="2" s="1"/>
  <c r="J10" i="6"/>
  <c r="J14" i="2" s="1"/>
  <c r="I31" i="26"/>
  <c r="I34" i="6" s="1"/>
  <c r="I68" i="2" s="1"/>
  <c r="G31" i="26"/>
  <c r="I18" i="6" s="1"/>
  <c r="I32" i="2" s="1"/>
  <c r="I10" i="6"/>
  <c r="I14" i="2" s="1"/>
  <c r="N25" i="26"/>
  <c r="H34" i="6" s="1"/>
  <c r="H68" i="2" s="1"/>
  <c r="L25" i="26"/>
  <c r="H18" i="6" s="1"/>
  <c r="H32" i="2" s="1"/>
  <c r="H10" i="6"/>
  <c r="H14" i="2" s="1"/>
  <c r="I25" i="26"/>
  <c r="G34" i="6" s="1"/>
  <c r="G68" i="2" s="1"/>
  <c r="G25" i="26"/>
  <c r="G18" i="6" s="1"/>
  <c r="G32" i="2" s="1"/>
  <c r="G10" i="6"/>
  <c r="G14" i="2" s="1"/>
  <c r="O23" i="26"/>
  <c r="O25" i="26" s="1"/>
  <c r="N20" i="26"/>
  <c r="F34" i="6" s="1"/>
  <c r="F68" i="2" s="1"/>
  <c r="L20" i="26"/>
  <c r="F18" i="6" s="1"/>
  <c r="F32" i="2" s="1"/>
  <c r="F10" i="6"/>
  <c r="F14" i="2" s="1"/>
  <c r="I20" i="26"/>
  <c r="E34" i="6" s="1"/>
  <c r="E68" i="2" s="1"/>
  <c r="G20" i="26"/>
  <c r="E18" i="6" s="1"/>
  <c r="E32" i="2" s="1"/>
  <c r="E10" i="6"/>
  <c r="E14" i="2" s="1"/>
  <c r="O17" i="26"/>
  <c r="O20" i="26" s="1"/>
  <c r="N14" i="26"/>
  <c r="D34" i="6" s="1"/>
  <c r="D68" i="2" s="1"/>
  <c r="L14" i="26"/>
  <c r="D18" i="6" s="1"/>
  <c r="D32" i="2" s="1"/>
  <c r="D10" i="6"/>
  <c r="D14" i="2" s="1"/>
  <c r="I14" i="26"/>
  <c r="C34" i="6" s="1"/>
  <c r="C68" i="2" s="1"/>
  <c r="G14" i="26"/>
  <c r="C18" i="6" s="1"/>
  <c r="C32" i="2" s="1"/>
  <c r="C10" i="6"/>
  <c r="N8" i="26"/>
  <c r="L8" i="26"/>
  <c r="I8" i="26"/>
  <c r="G8" i="26"/>
  <c r="O6" i="26"/>
  <c r="O8" i="26" s="1"/>
  <c r="O87" i="2" l="1"/>
  <c r="P42" i="6"/>
  <c r="Q10" i="6"/>
  <c r="O42" i="6"/>
  <c r="B18" i="6"/>
  <c r="Q18" i="6" s="1"/>
  <c r="C14" i="2"/>
  <c r="B34" i="6"/>
  <c r="Q34" i="6" s="1"/>
  <c r="Q26" i="6"/>
  <c r="O14" i="26"/>
  <c r="I76" i="26"/>
  <c r="G64" i="26"/>
  <c r="I64" i="26"/>
  <c r="G76" i="26"/>
  <c r="G70" i="26"/>
  <c r="I70" i="26"/>
  <c r="Q14" i="2" l="1"/>
  <c r="AB14" i="2" s="1"/>
  <c r="B32" i="2"/>
  <c r="Q32" i="2" s="1"/>
  <c r="AB32" i="2" s="1"/>
  <c r="B68" i="2"/>
  <c r="Q68" i="2" s="1"/>
  <c r="AB68" i="2" s="1"/>
  <c r="I81" i="26"/>
  <c r="S34" i="6"/>
  <c r="G81" i="26"/>
  <c r="S26" i="6"/>
  <c r="S10" i="6"/>
  <c r="R14" i="2" l="1"/>
  <c r="G53" i="26"/>
  <c r="I53" i="26" s="1"/>
  <c r="H53" i="26"/>
  <c r="R32" i="2" l="1"/>
  <c r="AC32" i="2" s="1"/>
  <c r="AC14" i="2"/>
  <c r="I54" i="26"/>
  <c r="G54" i="26"/>
  <c r="H54" i="26"/>
  <c r="O7" i="3"/>
  <c r="O15" i="3"/>
  <c r="O26" i="2" s="1"/>
  <c r="G65" i="8"/>
  <c r="A2" i="3"/>
  <c r="O24" i="19"/>
  <c r="O33" i="8"/>
  <c r="O8" i="2" l="1"/>
  <c r="O31" i="3"/>
  <c r="O62" i="2" l="1"/>
  <c r="O81" i="2" s="1"/>
  <c r="O39" i="3"/>
  <c r="O27" i="30"/>
  <c r="O32" i="30"/>
  <c r="O33" i="30" s="1"/>
  <c r="H99" i="2"/>
  <c r="I99" i="2"/>
  <c r="J99" i="2"/>
  <c r="G99" i="2"/>
  <c r="O12" i="19" l="1"/>
  <c r="L33" i="21"/>
  <c r="L28" i="21"/>
  <c r="L23" i="21"/>
  <c r="L18" i="21"/>
  <c r="L13" i="21"/>
  <c r="L8" i="21"/>
  <c r="P11" i="18"/>
  <c r="G66" i="21"/>
  <c r="G65" i="21"/>
  <c r="G64" i="21"/>
  <c r="G60" i="21"/>
  <c r="G59" i="21"/>
  <c r="G58" i="21"/>
  <c r="G54" i="21"/>
  <c r="G53" i="21"/>
  <c r="G52" i="21"/>
  <c r="G33" i="21"/>
  <c r="G28" i="21"/>
  <c r="G23" i="21"/>
  <c r="G18" i="21"/>
  <c r="G13" i="21"/>
  <c r="G8" i="21"/>
  <c r="O11" i="18"/>
  <c r="L35" i="20"/>
  <c r="L27" i="20"/>
  <c r="L22" i="20"/>
  <c r="L8" i="20"/>
  <c r="P10" i="18"/>
  <c r="G79" i="20"/>
  <c r="G78" i="20"/>
  <c r="G77" i="20"/>
  <c r="G73" i="20"/>
  <c r="G72" i="20"/>
  <c r="G71" i="20"/>
  <c r="G67" i="20"/>
  <c r="G66" i="20"/>
  <c r="G65" i="20"/>
  <c r="G35" i="20"/>
  <c r="G27" i="20"/>
  <c r="G22" i="20"/>
  <c r="G8" i="20"/>
  <c r="O10" i="18"/>
  <c r="L39" i="19"/>
  <c r="L34" i="19"/>
  <c r="L29" i="19"/>
  <c r="L21" i="19"/>
  <c r="L8" i="19"/>
  <c r="N8" i="19"/>
  <c r="N21" i="19"/>
  <c r="N29" i="19"/>
  <c r="N34" i="19"/>
  <c r="N39" i="19"/>
  <c r="G86" i="19"/>
  <c r="G85" i="19"/>
  <c r="G84" i="19"/>
  <c r="G80" i="19"/>
  <c r="G79" i="19"/>
  <c r="G78" i="19"/>
  <c r="G74" i="19"/>
  <c r="G73" i="19"/>
  <c r="G72" i="19"/>
  <c r="G34" i="19"/>
  <c r="G29" i="19"/>
  <c r="G62" i="19" s="1"/>
  <c r="G8" i="19"/>
  <c r="O9" i="18"/>
  <c r="L59" i="17"/>
  <c r="L22" i="17"/>
  <c r="L9" i="17"/>
  <c r="L71" i="17" s="1"/>
  <c r="P8" i="15"/>
  <c r="G93" i="17"/>
  <c r="G92" i="17"/>
  <c r="G91" i="17"/>
  <c r="G87" i="17"/>
  <c r="G86" i="17"/>
  <c r="G85" i="17"/>
  <c r="G81" i="17"/>
  <c r="G80" i="17"/>
  <c r="G79" i="17"/>
  <c r="G59" i="17"/>
  <c r="G44" i="17"/>
  <c r="G22" i="17"/>
  <c r="G9" i="17"/>
  <c r="O8" i="15"/>
  <c r="L47" i="16"/>
  <c r="L36" i="16"/>
  <c r="L31" i="16"/>
  <c r="L25" i="16"/>
  <c r="H22" i="18" s="1"/>
  <c r="H38" i="2" s="1"/>
  <c r="L20" i="16"/>
  <c r="L14" i="16"/>
  <c r="L8" i="16"/>
  <c r="L62" i="16" s="1"/>
  <c r="N8" i="16"/>
  <c r="N14" i="16"/>
  <c r="D42" i="18" s="1"/>
  <c r="N20" i="16"/>
  <c r="F42" i="18" s="1"/>
  <c r="N25" i="16"/>
  <c r="H42" i="18" s="1"/>
  <c r="H74" i="2" s="1"/>
  <c r="N31" i="16"/>
  <c r="J42" i="18" s="1"/>
  <c r="N36" i="16"/>
  <c r="L42" i="18" s="1"/>
  <c r="N47" i="16"/>
  <c r="H52" i="18"/>
  <c r="G113" i="16"/>
  <c r="G112" i="16"/>
  <c r="G111" i="16"/>
  <c r="G107" i="16"/>
  <c r="G106" i="16"/>
  <c r="G105" i="16"/>
  <c r="G101" i="16"/>
  <c r="G100" i="16"/>
  <c r="G99" i="16"/>
  <c r="G47" i="16"/>
  <c r="G31" i="16"/>
  <c r="G25" i="16"/>
  <c r="G22" i="18" s="1"/>
  <c r="G20" i="16"/>
  <c r="E22" i="18" s="1"/>
  <c r="G14" i="16"/>
  <c r="C22" i="18" s="1"/>
  <c r="G8" i="16"/>
  <c r="L44" i="14"/>
  <c r="J16" i="3" s="1"/>
  <c r="L39" i="14"/>
  <c r="H16" i="3" s="1"/>
  <c r="L31" i="14"/>
  <c r="F16" i="3" s="1"/>
  <c r="L8" i="14"/>
  <c r="P8" i="3"/>
  <c r="P40" i="3" s="1"/>
  <c r="N8" i="3"/>
  <c r="N40" i="3" s="1"/>
  <c r="J8" i="3"/>
  <c r="H8" i="3"/>
  <c r="F8" i="3"/>
  <c r="G93" i="14"/>
  <c r="G92" i="14"/>
  <c r="G91" i="14"/>
  <c r="G87" i="14"/>
  <c r="G86" i="14"/>
  <c r="G85" i="14"/>
  <c r="G81" i="14"/>
  <c r="G80" i="14"/>
  <c r="G79" i="14"/>
  <c r="G68" i="14"/>
  <c r="O16" i="3" s="1"/>
  <c r="G44" i="14"/>
  <c r="I16" i="3" s="1"/>
  <c r="G39" i="14"/>
  <c r="G16" i="3" s="1"/>
  <c r="G31" i="14"/>
  <c r="E16" i="3" s="1"/>
  <c r="G8" i="14"/>
  <c r="O8" i="3"/>
  <c r="M8" i="3"/>
  <c r="M40" i="3" s="1"/>
  <c r="I8" i="3"/>
  <c r="G8" i="3"/>
  <c r="E8" i="3"/>
  <c r="B8" i="3"/>
  <c r="L20" i="13"/>
  <c r="L9" i="3"/>
  <c r="J9" i="3"/>
  <c r="H9" i="3"/>
  <c r="F9" i="3"/>
  <c r="G80" i="13"/>
  <c r="G79" i="13"/>
  <c r="G78" i="13"/>
  <c r="G74" i="13"/>
  <c r="G73" i="13"/>
  <c r="G72" i="13"/>
  <c r="G68" i="13"/>
  <c r="G67" i="13"/>
  <c r="G66" i="13"/>
  <c r="G32" i="13"/>
  <c r="O9" i="3"/>
  <c r="O10" i="2" s="1"/>
  <c r="K9" i="3"/>
  <c r="I9" i="3"/>
  <c r="G9" i="3"/>
  <c r="E9" i="3"/>
  <c r="C9" i="3"/>
  <c r="L8" i="11"/>
  <c r="L50" i="11" s="1"/>
  <c r="P8" i="18"/>
  <c r="N8" i="18"/>
  <c r="J8" i="18"/>
  <c r="H8" i="18"/>
  <c r="F8" i="18"/>
  <c r="G71" i="11"/>
  <c r="G70" i="11"/>
  <c r="G69" i="11"/>
  <c r="G65" i="11"/>
  <c r="G64" i="11"/>
  <c r="G63" i="11"/>
  <c r="F168" i="2" s="1"/>
  <c r="F171" i="2" s="1"/>
  <c r="G59" i="11"/>
  <c r="G58" i="11"/>
  <c r="G57" i="11"/>
  <c r="G32" i="11"/>
  <c r="I18" i="18" s="1"/>
  <c r="I34" i="2" s="1"/>
  <c r="G26" i="11"/>
  <c r="G18" i="18" s="1"/>
  <c r="G34" i="2" s="1"/>
  <c r="G21" i="11"/>
  <c r="E18" i="18" s="1"/>
  <c r="E34" i="2" s="1"/>
  <c r="G8" i="11"/>
  <c r="O8" i="18"/>
  <c r="M8" i="18"/>
  <c r="I8" i="18"/>
  <c r="G8" i="18"/>
  <c r="E8" i="18"/>
  <c r="B8" i="18"/>
  <c r="L46" i="8"/>
  <c r="L25" i="8"/>
  <c r="L8" i="8"/>
  <c r="P8" i="6"/>
  <c r="P12" i="2" s="1"/>
  <c r="G95" i="8"/>
  <c r="G94" i="8"/>
  <c r="G93" i="8"/>
  <c r="G89" i="8"/>
  <c r="G88" i="8"/>
  <c r="G87" i="8"/>
  <c r="G83" i="8"/>
  <c r="G82" i="8"/>
  <c r="G81" i="8"/>
  <c r="G71" i="8"/>
  <c r="O16" i="6" s="1"/>
  <c r="G39" i="8"/>
  <c r="G8" i="8"/>
  <c r="O8" i="6"/>
  <c r="O12" i="2" s="1"/>
  <c r="L61" i="7"/>
  <c r="L53" i="7"/>
  <c r="L48" i="7"/>
  <c r="L31" i="7"/>
  <c r="L8" i="7"/>
  <c r="G104" i="7"/>
  <c r="G103" i="7"/>
  <c r="G102" i="7"/>
  <c r="G98" i="7"/>
  <c r="G97" i="7"/>
  <c r="G96" i="7"/>
  <c r="G92" i="7"/>
  <c r="F164" i="2" s="1"/>
  <c r="G91" i="7"/>
  <c r="G90" i="7"/>
  <c r="G61" i="7"/>
  <c r="G53" i="7"/>
  <c r="G48" i="7"/>
  <c r="G36" i="7"/>
  <c r="G31" i="7"/>
  <c r="G8" i="7"/>
  <c r="N62" i="19" l="1"/>
  <c r="L62" i="19"/>
  <c r="G50" i="11"/>
  <c r="F162" i="2"/>
  <c r="F165" i="2" s="1"/>
  <c r="F174" i="2"/>
  <c r="F163" i="2"/>
  <c r="G73" i="8"/>
  <c r="G82" i="7"/>
  <c r="F169" i="2"/>
  <c r="F170" i="2"/>
  <c r="L82" i="7"/>
  <c r="L73" i="8"/>
  <c r="G62" i="16"/>
  <c r="B22" i="18"/>
  <c r="C38" i="2"/>
  <c r="E38" i="2"/>
  <c r="L74" i="2"/>
  <c r="L93" i="2" s="1"/>
  <c r="L52" i="18"/>
  <c r="J74" i="2"/>
  <c r="J93" i="2" s="1"/>
  <c r="J52" i="18"/>
  <c r="F74" i="2"/>
  <c r="F93" i="2" s="1"/>
  <c r="F52" i="18"/>
  <c r="D74" i="2"/>
  <c r="D93" i="2" s="1"/>
  <c r="D52" i="18"/>
  <c r="H93" i="2"/>
  <c r="E10" i="2"/>
  <c r="E83" i="2" s="1"/>
  <c r="E41" i="3"/>
  <c r="G10" i="2"/>
  <c r="G83" i="2" s="1"/>
  <c r="G41" i="3"/>
  <c r="I10" i="2"/>
  <c r="K10" i="2"/>
  <c r="K83" i="2" s="1"/>
  <c r="K41" i="3"/>
  <c r="F10" i="2"/>
  <c r="H10" i="2"/>
  <c r="H83" i="2" s="1"/>
  <c r="H41" i="3"/>
  <c r="J10" i="2"/>
  <c r="J83" i="2" s="1"/>
  <c r="J41" i="3"/>
  <c r="L10" i="2"/>
  <c r="L83" i="2" s="1"/>
  <c r="L41" i="3"/>
  <c r="E27" i="2"/>
  <c r="G27" i="2"/>
  <c r="I27" i="2"/>
  <c r="O27" i="2"/>
  <c r="O40" i="3"/>
  <c r="F27" i="2"/>
  <c r="H27" i="2"/>
  <c r="J27" i="2"/>
  <c r="Q32" i="18"/>
  <c r="G38" i="2"/>
  <c r="Q22" i="18"/>
  <c r="N62" i="16"/>
  <c r="P19" i="2"/>
  <c r="O18" i="2"/>
  <c r="O91" i="2" s="1"/>
  <c r="B18" i="18"/>
  <c r="B34" i="2" s="1"/>
  <c r="Q34" i="2" s="1"/>
  <c r="AB34" i="2" s="1"/>
  <c r="C10" i="2"/>
  <c r="C83" i="2" s="1"/>
  <c r="C41" i="3"/>
  <c r="L57" i="13"/>
  <c r="F17" i="3"/>
  <c r="G57" i="13"/>
  <c r="G86" i="13" s="1"/>
  <c r="I17" i="3"/>
  <c r="O9" i="2"/>
  <c r="H9" i="2"/>
  <c r="J9" i="2"/>
  <c r="Q8" i="3"/>
  <c r="B9" i="2"/>
  <c r="N9" i="2"/>
  <c r="N82" i="2" s="1"/>
  <c r="P9" i="2"/>
  <c r="P82" i="2" s="1"/>
  <c r="E9" i="2"/>
  <c r="G9" i="2"/>
  <c r="F9" i="2"/>
  <c r="I9" i="2"/>
  <c r="M9" i="2"/>
  <c r="M82" i="2" s="1"/>
  <c r="E16" i="2"/>
  <c r="O13" i="18"/>
  <c r="G16" i="2"/>
  <c r="I16" i="2"/>
  <c r="Q18" i="18"/>
  <c r="P48" i="18"/>
  <c r="P16" i="2"/>
  <c r="P89" i="2" s="1"/>
  <c r="F48" i="18"/>
  <c r="F16" i="2"/>
  <c r="N16" i="2"/>
  <c r="N48" i="18"/>
  <c r="H48" i="18"/>
  <c r="H16" i="2"/>
  <c r="M16" i="2"/>
  <c r="M48" i="18"/>
  <c r="J16" i="2"/>
  <c r="J48" i="18"/>
  <c r="B16" i="2"/>
  <c r="Q8" i="18"/>
  <c r="O48" i="18"/>
  <c r="O16" i="2"/>
  <c r="O19" i="6"/>
  <c r="O30" i="2"/>
  <c r="O27" i="6"/>
  <c r="P27" i="6"/>
  <c r="P85" i="2"/>
  <c r="O17" i="2"/>
  <c r="P32" i="15"/>
  <c r="O51" i="18"/>
  <c r="O19" i="2"/>
  <c r="O92" i="2" s="1"/>
  <c r="P50" i="18"/>
  <c r="P18" i="2"/>
  <c r="P91" i="2" s="1"/>
  <c r="P11" i="6"/>
  <c r="P40" i="6"/>
  <c r="P43" i="6" s="1"/>
  <c r="O11" i="6"/>
  <c r="P51" i="18"/>
  <c r="O32" i="15"/>
  <c r="P21" i="15"/>
  <c r="P51" i="2" s="1"/>
  <c r="P88" i="2" s="1"/>
  <c r="O21" i="15"/>
  <c r="O51" i="2" s="1"/>
  <c r="P9" i="15"/>
  <c r="P15" i="2" s="1"/>
  <c r="O9" i="15"/>
  <c r="O15" i="2" s="1"/>
  <c r="O50" i="18"/>
  <c r="P33" i="18"/>
  <c r="P9" i="18"/>
  <c r="P13" i="18" s="1"/>
  <c r="O33" i="18"/>
  <c r="S24" i="6"/>
  <c r="G71" i="17"/>
  <c r="G99" i="17" s="1"/>
  <c r="G60" i="20"/>
  <c r="G70" i="14"/>
  <c r="L70" i="14"/>
  <c r="S20" i="15"/>
  <c r="S31" i="18"/>
  <c r="S30" i="18"/>
  <c r="L60" i="20"/>
  <c r="S29" i="18"/>
  <c r="S42" i="6"/>
  <c r="G84" i="8"/>
  <c r="G61" i="21"/>
  <c r="G99" i="7"/>
  <c r="G88" i="17"/>
  <c r="G55" i="21"/>
  <c r="G105" i="7"/>
  <c r="G102" i="16"/>
  <c r="G67" i="21"/>
  <c r="G80" i="20"/>
  <c r="G68" i="20"/>
  <c r="G74" i="20"/>
  <c r="G87" i="19"/>
  <c r="G75" i="19"/>
  <c r="G81" i="19"/>
  <c r="G94" i="17"/>
  <c r="G82" i="17"/>
  <c r="G114" i="16"/>
  <c r="G108" i="16"/>
  <c r="G88" i="14"/>
  <c r="G94" i="14"/>
  <c r="G82" i="14"/>
  <c r="G81" i="13"/>
  <c r="G75" i="13"/>
  <c r="G69" i="13"/>
  <c r="G60" i="11"/>
  <c r="G72" i="11"/>
  <c r="G66" i="11"/>
  <c r="G90" i="8"/>
  <c r="G96" i="8"/>
  <c r="G93" i="7"/>
  <c r="G31" i="3"/>
  <c r="G62" i="2" s="1"/>
  <c r="E62" i="2"/>
  <c r="O57" i="2" l="1"/>
  <c r="O88" i="2"/>
  <c r="U34" i="2"/>
  <c r="O82" i="2"/>
  <c r="B38" i="2"/>
  <c r="B93" i="2" s="1"/>
  <c r="B52" i="18"/>
  <c r="I28" i="2"/>
  <c r="F28" i="2"/>
  <c r="Q38" i="2"/>
  <c r="AB38" i="2" s="1"/>
  <c r="P57" i="2"/>
  <c r="P92" i="2"/>
  <c r="Q9" i="2"/>
  <c r="AB9" i="2" s="1"/>
  <c r="Q16" i="2"/>
  <c r="AB16" i="2" s="1"/>
  <c r="O21" i="2"/>
  <c r="S11" i="18"/>
  <c r="S8" i="6"/>
  <c r="S10" i="18"/>
  <c r="S8" i="15"/>
  <c r="S9" i="18"/>
  <c r="P33" i="15"/>
  <c r="P17" i="2"/>
  <c r="O33" i="15"/>
  <c r="P49" i="18"/>
  <c r="P53" i="18" s="1"/>
  <c r="O49" i="18"/>
  <c r="O53" i="18" s="1"/>
  <c r="G111" i="7"/>
  <c r="G78" i="11"/>
  <c r="G103" i="8"/>
  <c r="G92" i="19"/>
  <c r="G85" i="20"/>
  <c r="G72" i="21"/>
  <c r="S33" i="18"/>
  <c r="G119" i="16"/>
  <c r="B31" i="3"/>
  <c r="P64" i="2"/>
  <c r="P28" i="2"/>
  <c r="O64" i="2"/>
  <c r="N51" i="5"/>
  <c r="L26" i="30" s="1"/>
  <c r="M51" i="5"/>
  <c r="L20" i="30" s="1"/>
  <c r="L51" i="5"/>
  <c r="L14" i="30" s="1"/>
  <c r="K51" i="5"/>
  <c r="L8" i="30" s="1"/>
  <c r="I51" i="5"/>
  <c r="K26" i="30" s="1"/>
  <c r="K27" i="30" s="1"/>
  <c r="K65" i="2" s="1"/>
  <c r="H51" i="5"/>
  <c r="K20" i="30" s="1"/>
  <c r="N45" i="5"/>
  <c r="J26" i="30" s="1"/>
  <c r="M45" i="5"/>
  <c r="J20" i="30" s="1"/>
  <c r="L45" i="5"/>
  <c r="J14" i="30" s="1"/>
  <c r="K45" i="5"/>
  <c r="J8" i="30" s="1"/>
  <c r="I45" i="5"/>
  <c r="I26" i="30" s="1"/>
  <c r="H45" i="5"/>
  <c r="I20" i="30" s="1"/>
  <c r="N39" i="5"/>
  <c r="H26" i="30" s="1"/>
  <c r="M39" i="5"/>
  <c r="H20" i="30" s="1"/>
  <c r="L39" i="5"/>
  <c r="H14" i="30" s="1"/>
  <c r="K39" i="5"/>
  <c r="H8" i="30" s="1"/>
  <c r="I39" i="5"/>
  <c r="G26" i="30" s="1"/>
  <c r="G27" i="30" s="1"/>
  <c r="G65" i="2" s="1"/>
  <c r="H39" i="5"/>
  <c r="G20" i="30" s="1"/>
  <c r="N34" i="5"/>
  <c r="F26" i="30" s="1"/>
  <c r="M34" i="5"/>
  <c r="F20" i="30" s="1"/>
  <c r="L34" i="5"/>
  <c r="F14" i="30" s="1"/>
  <c r="K34" i="5"/>
  <c r="F8" i="30" s="1"/>
  <c r="I34" i="5"/>
  <c r="E26" i="30" s="1"/>
  <c r="E27" i="30" s="1"/>
  <c r="E65" i="2" s="1"/>
  <c r="H34" i="5"/>
  <c r="E20" i="30" s="1"/>
  <c r="N10" i="5"/>
  <c r="M10" i="5"/>
  <c r="L10" i="5"/>
  <c r="K10" i="5"/>
  <c r="B64" i="2"/>
  <c r="N28" i="5"/>
  <c r="M28" i="5"/>
  <c r="D20" i="30" s="1"/>
  <c r="L28" i="5"/>
  <c r="D14" i="30" s="1"/>
  <c r="K28" i="5"/>
  <c r="D8" i="30" s="1"/>
  <c r="I28" i="5"/>
  <c r="C26" i="30" s="1"/>
  <c r="H28" i="5"/>
  <c r="C20" i="30" s="1"/>
  <c r="N27" i="30"/>
  <c r="N65" i="2" s="1"/>
  <c r="M31" i="3"/>
  <c r="M62" i="2" s="1"/>
  <c r="L21" i="30"/>
  <c r="L47" i="2" s="1"/>
  <c r="L15" i="30"/>
  <c r="L29" i="2" s="1"/>
  <c r="K31" i="3"/>
  <c r="K62" i="2" s="1"/>
  <c r="K21" i="30"/>
  <c r="K47" i="2" s="1"/>
  <c r="O35" i="4"/>
  <c r="N35" i="4"/>
  <c r="L35" i="4"/>
  <c r="J21" i="30" s="1"/>
  <c r="J47" i="2" s="1"/>
  <c r="J15" i="30"/>
  <c r="J29" i="2" s="1"/>
  <c r="I35" i="4"/>
  <c r="G35" i="4"/>
  <c r="I21" i="30" s="1"/>
  <c r="I47" i="2" s="1"/>
  <c r="L28" i="4"/>
  <c r="H21" i="30" s="1"/>
  <c r="H47" i="2" s="1"/>
  <c r="H15" i="30"/>
  <c r="H29" i="2" s="1"/>
  <c r="I28" i="4"/>
  <c r="G28" i="4"/>
  <c r="N22" i="4"/>
  <c r="L22" i="4"/>
  <c r="F21" i="30" s="1"/>
  <c r="F47" i="2" s="1"/>
  <c r="F15" i="30"/>
  <c r="F29" i="2" s="1"/>
  <c r="I22" i="4"/>
  <c r="O17" i="4"/>
  <c r="N17" i="4"/>
  <c r="L17" i="4"/>
  <c r="D21" i="30" s="1"/>
  <c r="D47" i="2" s="1"/>
  <c r="D15" i="30"/>
  <c r="D29" i="2" s="1"/>
  <c r="I17" i="4"/>
  <c r="G17" i="4"/>
  <c r="C21" i="30" s="1"/>
  <c r="C47" i="2" s="1"/>
  <c r="I91" i="4"/>
  <c r="I90" i="4"/>
  <c r="I89" i="4"/>
  <c r="I85" i="4"/>
  <c r="I84" i="4"/>
  <c r="I83" i="4"/>
  <c r="I79" i="4"/>
  <c r="I78" i="4"/>
  <c r="I77" i="4"/>
  <c r="T23" i="2"/>
  <c r="R16" i="2" l="1"/>
  <c r="R9" i="2"/>
  <c r="U38" i="2"/>
  <c r="R38" i="2"/>
  <c r="D64" i="2"/>
  <c r="D26" i="30"/>
  <c r="D27" i="30" s="1"/>
  <c r="D65" i="2" s="1"/>
  <c r="G64" i="16"/>
  <c r="G65" i="16" s="1"/>
  <c r="H64" i="16"/>
  <c r="H65" i="16" s="1"/>
  <c r="G46" i="21"/>
  <c r="G47" i="21" s="1"/>
  <c r="H46" i="21"/>
  <c r="H47" i="21" s="1"/>
  <c r="G64" i="19"/>
  <c r="G65" i="19" s="1"/>
  <c r="H64" i="19"/>
  <c r="H65" i="19" s="1"/>
  <c r="G73" i="17"/>
  <c r="G74" i="17" s="1"/>
  <c r="H73" i="17"/>
  <c r="G84" i="7"/>
  <c r="G85" i="7" s="1"/>
  <c r="H84" i="7"/>
  <c r="G75" i="8"/>
  <c r="G76" i="8" s="1"/>
  <c r="H75" i="8"/>
  <c r="O28" i="2"/>
  <c r="O41" i="3"/>
  <c r="P10" i="2"/>
  <c r="P83" i="2" s="1"/>
  <c r="P41" i="3"/>
  <c r="G58" i="13"/>
  <c r="H58" i="13"/>
  <c r="G72" i="14"/>
  <c r="G73" i="14" s="1"/>
  <c r="H72" i="14"/>
  <c r="P90" i="2"/>
  <c r="O90" i="2"/>
  <c r="S13" i="18"/>
  <c r="J31" i="3"/>
  <c r="J62" i="2" s="1"/>
  <c r="J27" i="30"/>
  <c r="J65" i="2" s="1"/>
  <c r="Q26" i="30"/>
  <c r="Q27" i="30" s="1"/>
  <c r="C27" i="30"/>
  <c r="C65" i="2" s="1"/>
  <c r="N15" i="30"/>
  <c r="N29" i="2" s="1"/>
  <c r="D9" i="30"/>
  <c r="D11" i="2" s="1"/>
  <c r="D32" i="30"/>
  <c r="D33" i="30" s="1"/>
  <c r="I31" i="3"/>
  <c r="I27" i="30"/>
  <c r="I65" i="2" s="1"/>
  <c r="L9" i="30"/>
  <c r="L11" i="2" s="1"/>
  <c r="N21" i="30"/>
  <c r="N47" i="2" s="1"/>
  <c r="L31" i="3"/>
  <c r="L62" i="2" s="1"/>
  <c r="L27" i="30"/>
  <c r="L65" i="2" s="1"/>
  <c r="F9" i="30"/>
  <c r="F11" i="2" s="1"/>
  <c r="F31" i="3"/>
  <c r="F62" i="2" s="1"/>
  <c r="F27" i="30"/>
  <c r="F65" i="2" s="1"/>
  <c r="J9" i="30"/>
  <c r="J11" i="2" s="1"/>
  <c r="J32" i="30"/>
  <c r="J33" i="30" s="1"/>
  <c r="H9" i="30"/>
  <c r="H11" i="2" s="1"/>
  <c r="G21" i="30"/>
  <c r="G47" i="2" s="1"/>
  <c r="N31" i="3"/>
  <c r="N62" i="2" s="1"/>
  <c r="O34" i="3"/>
  <c r="O18" i="3"/>
  <c r="L67" i="4"/>
  <c r="H68" i="5"/>
  <c r="S17" i="3" s="1"/>
  <c r="L68" i="5"/>
  <c r="B62" i="2"/>
  <c r="I68" i="5"/>
  <c r="S33" i="3" s="1"/>
  <c r="M68" i="5"/>
  <c r="K68" i="5"/>
  <c r="N68" i="5"/>
  <c r="K34" i="3"/>
  <c r="I67" i="4"/>
  <c r="C31" i="3"/>
  <c r="C62" i="2" s="1"/>
  <c r="D31" i="3"/>
  <c r="M34" i="3"/>
  <c r="B34" i="3"/>
  <c r="I80" i="4"/>
  <c r="I86" i="4"/>
  <c r="I92" i="4"/>
  <c r="H74" i="17" l="1"/>
  <c r="R56" i="2"/>
  <c r="AC56" i="2" s="1"/>
  <c r="AC38" i="2"/>
  <c r="AC9" i="2"/>
  <c r="R34" i="2"/>
  <c r="AC34" i="2" s="1"/>
  <c r="AC16" i="2"/>
  <c r="J84" i="2"/>
  <c r="D84" i="2"/>
  <c r="F84" i="2"/>
  <c r="L84" i="2"/>
  <c r="Q65" i="2"/>
  <c r="AB65" i="2" s="1"/>
  <c r="I62" i="2"/>
  <c r="Q62" i="2" s="1"/>
  <c r="AB62" i="2" s="1"/>
  <c r="H85" i="7"/>
  <c r="H76" i="8"/>
  <c r="O39" i="2"/>
  <c r="O83" i="2"/>
  <c r="H73" i="14"/>
  <c r="L32" i="30"/>
  <c r="L33" i="30" s="1"/>
  <c r="L34" i="3"/>
  <c r="P15" i="3"/>
  <c r="P21" i="30"/>
  <c r="P15" i="30"/>
  <c r="F32" i="30"/>
  <c r="F33" i="30" s="1"/>
  <c r="N9" i="30"/>
  <c r="N11" i="2" s="1"/>
  <c r="N84" i="2" s="1"/>
  <c r="N32" i="30"/>
  <c r="N33" i="30" s="1"/>
  <c r="P7" i="3"/>
  <c r="P31" i="3"/>
  <c r="P62" i="2" s="1"/>
  <c r="P75" i="2" s="1"/>
  <c r="P27" i="30"/>
  <c r="S31" i="3"/>
  <c r="S34" i="3" s="1"/>
  <c r="S26" i="30"/>
  <c r="N34" i="3"/>
  <c r="Q31" i="3"/>
  <c r="D34" i="3"/>
  <c r="D62" i="2"/>
  <c r="I97" i="4"/>
  <c r="C34" i="3"/>
  <c r="U65" i="2" l="1"/>
  <c r="P39" i="3"/>
  <c r="P42" i="3" s="1"/>
  <c r="U62" i="2"/>
  <c r="T31" i="3"/>
  <c r="P34" i="3"/>
  <c r="P9" i="30"/>
  <c r="P11" i="2" s="1"/>
  <c r="P84" i="2" s="1"/>
  <c r="P32" i="30"/>
  <c r="P33" i="30" s="1"/>
  <c r="P10" i="3"/>
  <c r="P8" i="2"/>
  <c r="P26" i="2"/>
  <c r="P39" i="2" s="1"/>
  <c r="P18" i="3"/>
  <c r="S27" i="30"/>
  <c r="T26" i="30"/>
  <c r="T27" i="30" s="1"/>
  <c r="K15" i="30"/>
  <c r="K29" i="2" s="1"/>
  <c r="P21" i="2" l="1"/>
  <c r="P81" i="2"/>
  <c r="P94" i="2" s="1"/>
  <c r="F3" i="23" l="1"/>
  <c r="I107" i="16" l="1"/>
  <c r="I106" i="16"/>
  <c r="I105" i="16"/>
  <c r="I66" i="21"/>
  <c r="I65" i="21"/>
  <c r="I64" i="21"/>
  <c r="I79" i="20"/>
  <c r="I78" i="20"/>
  <c r="I77" i="20"/>
  <c r="I86" i="19"/>
  <c r="I85" i="19"/>
  <c r="I84" i="19"/>
  <c r="I93" i="17"/>
  <c r="I92" i="17"/>
  <c r="I91" i="17"/>
  <c r="I113" i="16"/>
  <c r="I112" i="16"/>
  <c r="I111" i="16"/>
  <c r="I93" i="14"/>
  <c r="I92" i="14"/>
  <c r="I91" i="14"/>
  <c r="I87" i="14"/>
  <c r="I86" i="14"/>
  <c r="I85" i="14"/>
  <c r="I71" i="11"/>
  <c r="I70" i="11"/>
  <c r="I69" i="11"/>
  <c r="I65" i="11"/>
  <c r="I64" i="11"/>
  <c r="I63" i="11"/>
  <c r="I95" i="8"/>
  <c r="I94" i="8"/>
  <c r="I93" i="8"/>
  <c r="I89" i="8"/>
  <c r="I88" i="8"/>
  <c r="I87" i="8"/>
  <c r="I104" i="7"/>
  <c r="I103" i="7"/>
  <c r="I102" i="7"/>
  <c r="I98" i="7"/>
  <c r="I97" i="7"/>
  <c r="H91" i="5" l="1"/>
  <c r="H90" i="5"/>
  <c r="H89" i="5"/>
  <c r="H85" i="5"/>
  <c r="H84" i="5"/>
  <c r="H83" i="5"/>
  <c r="G91" i="4"/>
  <c r="G90" i="4"/>
  <c r="G89" i="4"/>
  <c r="G85" i="4"/>
  <c r="G84" i="4"/>
  <c r="G83" i="4"/>
  <c r="I74" i="13"/>
  <c r="I73" i="13"/>
  <c r="I72" i="13"/>
  <c r="I60" i="21"/>
  <c r="I59" i="21"/>
  <c r="I58" i="21"/>
  <c r="I54" i="21"/>
  <c r="I53" i="21"/>
  <c r="I52" i="21"/>
  <c r="I67" i="21" l="1"/>
  <c r="I61" i="21"/>
  <c r="I55" i="21"/>
  <c r="I73" i="20"/>
  <c r="I72" i="20"/>
  <c r="I71" i="20"/>
  <c r="I67" i="20"/>
  <c r="I66" i="20"/>
  <c r="I65" i="20"/>
  <c r="I80" i="19"/>
  <c r="I79" i="19"/>
  <c r="I78" i="19"/>
  <c r="I74" i="19"/>
  <c r="I73" i="19"/>
  <c r="I72" i="19"/>
  <c r="I87" i="17"/>
  <c r="I86" i="17"/>
  <c r="I85" i="17"/>
  <c r="I81" i="17"/>
  <c r="I80" i="17"/>
  <c r="I79" i="17"/>
  <c r="I101" i="16"/>
  <c r="I100" i="16"/>
  <c r="I99" i="16"/>
  <c r="I81" i="14"/>
  <c r="I80" i="14"/>
  <c r="I79" i="14"/>
  <c r="I80" i="13"/>
  <c r="I79" i="13"/>
  <c r="I78" i="13"/>
  <c r="I68" i="13"/>
  <c r="I67" i="13"/>
  <c r="I66" i="13"/>
  <c r="I59" i="11"/>
  <c r="I58" i="11"/>
  <c r="I57" i="11"/>
  <c r="I83" i="8"/>
  <c r="I82" i="8"/>
  <c r="I81" i="8"/>
  <c r="I96" i="7"/>
  <c r="I92" i="7"/>
  <c r="I91" i="7"/>
  <c r="I90" i="7"/>
  <c r="H79" i="5"/>
  <c r="H78" i="5"/>
  <c r="H77" i="5"/>
  <c r="G79" i="4"/>
  <c r="E175" i="2" l="1"/>
  <c r="F175" i="2"/>
  <c r="E176" i="2"/>
  <c r="D176" i="2"/>
  <c r="F176" i="2"/>
  <c r="D175" i="2"/>
  <c r="I80" i="20"/>
  <c r="I74" i="20"/>
  <c r="I68" i="20"/>
  <c r="I81" i="19"/>
  <c r="I75" i="19"/>
  <c r="I94" i="17"/>
  <c r="I87" i="19"/>
  <c r="I108" i="16"/>
  <c r="I88" i="17"/>
  <c r="I82" i="17"/>
  <c r="I114" i="16"/>
  <c r="I102" i="16"/>
  <c r="I82" i="14"/>
  <c r="I94" i="14"/>
  <c r="I88" i="14"/>
  <c r="I75" i="13"/>
  <c r="I81" i="13"/>
  <c r="I66" i="11"/>
  <c r="I69" i="13"/>
  <c r="I60" i="11"/>
  <c r="I72" i="11"/>
  <c r="I90" i="8"/>
  <c r="I84" i="8"/>
  <c r="I96" i="8"/>
  <c r="I99" i="7"/>
  <c r="I93" i="7"/>
  <c r="I105" i="7"/>
  <c r="H92" i="5"/>
  <c r="H80" i="5"/>
  <c r="H86" i="5"/>
  <c r="G86" i="4"/>
  <c r="G92" i="4"/>
  <c r="G80" i="4"/>
  <c r="E177" i="2" l="1"/>
  <c r="F177" i="2"/>
  <c r="D177" i="2"/>
  <c r="N20" i="13" l="1"/>
  <c r="P20" i="13"/>
  <c r="N57" i="13" l="1"/>
  <c r="F33" i="3"/>
  <c r="N27" i="20"/>
  <c r="I27" i="20"/>
  <c r="O27" i="20"/>
  <c r="N22" i="20"/>
  <c r="I22" i="20"/>
  <c r="F64" i="2" l="1"/>
  <c r="F83" i="2" s="1"/>
  <c r="F41" i="3"/>
  <c r="O22" i="20"/>
  <c r="I34" i="19" l="1"/>
  <c r="O11" i="19"/>
  <c r="O34" i="19" l="1"/>
  <c r="O26" i="7" l="1"/>
  <c r="D28" i="2" l="1"/>
  <c r="B28" i="2"/>
  <c r="Q28" i="2" s="1"/>
  <c r="AB28" i="2" s="1"/>
  <c r="K95" i="5"/>
  <c r="K8" i="30"/>
  <c r="O51" i="5"/>
  <c r="I8" i="30"/>
  <c r="I9" i="30" s="1"/>
  <c r="I11" i="2" s="1"/>
  <c r="O45" i="5"/>
  <c r="G8" i="30"/>
  <c r="G9" i="30" s="1"/>
  <c r="G11" i="2" s="1"/>
  <c r="O37" i="5"/>
  <c r="O39" i="5" s="1"/>
  <c r="E8" i="30"/>
  <c r="E9" i="30" s="1"/>
  <c r="E11" i="2" s="1"/>
  <c r="O34" i="5"/>
  <c r="O28" i="5"/>
  <c r="C8" i="30"/>
  <c r="C9" i="30" s="1"/>
  <c r="C11" i="2" s="1"/>
  <c r="O8" i="5"/>
  <c r="O10" i="5" s="1"/>
  <c r="K9" i="30" l="1"/>
  <c r="K11" i="2" s="1"/>
  <c r="K84" i="2" s="1"/>
  <c r="K32" i="30"/>
  <c r="K33" i="30" s="1"/>
  <c r="D10" i="2"/>
  <c r="D83" i="2" s="1"/>
  <c r="D41" i="3"/>
  <c r="B108" i="2"/>
  <c r="O42" i="3"/>
  <c r="O10" i="3"/>
  <c r="O68" i="5"/>
  <c r="H97" i="5"/>
  <c r="B144" i="2" l="1"/>
  <c r="C108" i="2"/>
  <c r="Q11" i="2"/>
  <c r="AB11" i="2" s="1"/>
  <c r="B10" i="2"/>
  <c r="B83" i="2" s="1"/>
  <c r="B41" i="3"/>
  <c r="S9" i="3"/>
  <c r="S41" i="3" s="1"/>
  <c r="G108" i="2"/>
  <c r="G144" i="2" s="1"/>
  <c r="Q17" i="3"/>
  <c r="Q9" i="3"/>
  <c r="K97" i="5"/>
  <c r="I71" i="8"/>
  <c r="O32" i="6" s="1"/>
  <c r="O66" i="2" s="1"/>
  <c r="O85" i="2" s="1"/>
  <c r="O94" i="2" s="1"/>
  <c r="R11" i="2" l="1"/>
  <c r="C144" i="2"/>
  <c r="D108" i="2"/>
  <c r="D144" i="2" s="1"/>
  <c r="Q10" i="2"/>
  <c r="AB10" i="2" s="1"/>
  <c r="O75" i="2"/>
  <c r="H108" i="2"/>
  <c r="H144" i="2" s="1"/>
  <c r="O35" i="6"/>
  <c r="O40" i="6"/>
  <c r="O43" i="6" s="1"/>
  <c r="H69" i="5"/>
  <c r="AC11" i="2" l="1"/>
  <c r="R10" i="2"/>
  <c r="I108" i="2"/>
  <c r="I144" i="2" s="1"/>
  <c r="H70" i="5"/>
  <c r="N41" i="18"/>
  <c r="N73" i="2" s="1"/>
  <c r="M41" i="18"/>
  <c r="M73" i="2" s="1"/>
  <c r="R28" i="2" l="1"/>
  <c r="AC10" i="2"/>
  <c r="O42" i="21"/>
  <c r="O36" i="21"/>
  <c r="N21" i="18"/>
  <c r="N37" i="2" s="1"/>
  <c r="N11" i="18"/>
  <c r="M21" i="18"/>
  <c r="M37" i="2" s="1"/>
  <c r="M11" i="18"/>
  <c r="N33" i="21"/>
  <c r="L41" i="18" s="1"/>
  <c r="L73" i="2" s="1"/>
  <c r="L21" i="18"/>
  <c r="L37" i="2" s="1"/>
  <c r="L11" i="18"/>
  <c r="I33" i="21"/>
  <c r="K41" i="18" s="1"/>
  <c r="K73" i="2" s="1"/>
  <c r="K21" i="18"/>
  <c r="K37" i="2" s="1"/>
  <c r="K11" i="18"/>
  <c r="O31" i="21"/>
  <c r="O33" i="21" s="1"/>
  <c r="N28" i="21"/>
  <c r="J41" i="18" s="1"/>
  <c r="J73" i="2" s="1"/>
  <c r="J21" i="18"/>
  <c r="J37" i="2" s="1"/>
  <c r="J11" i="18"/>
  <c r="I28" i="21"/>
  <c r="I41" i="18" s="1"/>
  <c r="I73" i="2" s="1"/>
  <c r="I11" i="18"/>
  <c r="O26" i="21"/>
  <c r="N23" i="21"/>
  <c r="H41" i="18" s="1"/>
  <c r="H73" i="2" s="1"/>
  <c r="H21" i="18"/>
  <c r="H37" i="2" s="1"/>
  <c r="H11" i="18"/>
  <c r="I23" i="21"/>
  <c r="G41" i="18" s="1"/>
  <c r="G73" i="2" s="1"/>
  <c r="G21" i="18"/>
  <c r="G37" i="2" s="1"/>
  <c r="G11" i="18"/>
  <c r="O21" i="21"/>
  <c r="O23" i="21" s="1"/>
  <c r="N18" i="21"/>
  <c r="F41" i="18" s="1"/>
  <c r="F73" i="2" s="1"/>
  <c r="F21" i="18"/>
  <c r="F37" i="2" s="1"/>
  <c r="F11" i="18"/>
  <c r="I18" i="21"/>
  <c r="E41" i="18" s="1"/>
  <c r="E73" i="2" s="1"/>
  <c r="E21" i="18"/>
  <c r="E37" i="2" s="1"/>
  <c r="E11" i="18"/>
  <c r="N13" i="21"/>
  <c r="D41" i="18" s="1"/>
  <c r="D73" i="2" s="1"/>
  <c r="D21" i="18"/>
  <c r="D37" i="2" s="1"/>
  <c r="D11" i="18"/>
  <c r="I13" i="21"/>
  <c r="C41" i="18" s="1"/>
  <c r="C73" i="2" s="1"/>
  <c r="C21" i="18"/>
  <c r="C37" i="2" s="1"/>
  <c r="C11" i="18"/>
  <c r="O11" i="21"/>
  <c r="N8" i="21"/>
  <c r="I8" i="21"/>
  <c r="B21" i="18"/>
  <c r="O6" i="21"/>
  <c r="O8" i="21" s="1"/>
  <c r="R46" i="2" l="1"/>
  <c r="AC28" i="2"/>
  <c r="C19" i="2"/>
  <c r="D19" i="2"/>
  <c r="E19" i="2"/>
  <c r="F19" i="2"/>
  <c r="G19" i="2"/>
  <c r="H19" i="2"/>
  <c r="I19" i="2"/>
  <c r="J19" i="2"/>
  <c r="K19" i="2"/>
  <c r="L19" i="2"/>
  <c r="M19" i="2"/>
  <c r="N19" i="2"/>
  <c r="S41" i="18"/>
  <c r="S51" i="18" s="1"/>
  <c r="B37" i="2"/>
  <c r="O18" i="21"/>
  <c r="O28" i="21"/>
  <c r="K51" i="18"/>
  <c r="H51" i="18"/>
  <c r="F51" i="18"/>
  <c r="C51" i="18"/>
  <c r="N51" i="18"/>
  <c r="E51" i="18"/>
  <c r="J51" i="18"/>
  <c r="D51" i="18"/>
  <c r="L51" i="18"/>
  <c r="O13" i="21"/>
  <c r="Q31" i="18"/>
  <c r="G51" i="18"/>
  <c r="M51" i="18"/>
  <c r="B41" i="18"/>
  <c r="Q41" i="18" s="1"/>
  <c r="B11" i="18"/>
  <c r="I21" i="18"/>
  <c r="Q21" i="18" s="1"/>
  <c r="AC46" i="2" l="1"/>
  <c r="Q11" i="18"/>
  <c r="T31" i="18"/>
  <c r="T11" i="18"/>
  <c r="B19" i="2"/>
  <c r="I37" i="2"/>
  <c r="T41" i="18"/>
  <c r="B73" i="2"/>
  <c r="Q73" i="2" s="1"/>
  <c r="AB73" i="2" s="1"/>
  <c r="I72" i="21"/>
  <c r="B51" i="18"/>
  <c r="I51" i="18"/>
  <c r="U73" i="2" l="1"/>
  <c r="Q19" i="2"/>
  <c r="AB19" i="2" s="1"/>
  <c r="Q37" i="2"/>
  <c r="AB37" i="2" s="1"/>
  <c r="Q51" i="18"/>
  <c r="T51" i="18" s="1"/>
  <c r="I46" i="21"/>
  <c r="U19" i="2" l="1"/>
  <c r="R19" i="2"/>
  <c r="U37" i="2"/>
  <c r="I47" i="21"/>
  <c r="R37" i="2" l="1"/>
  <c r="AC37" i="2" s="1"/>
  <c r="AC19" i="2"/>
  <c r="I68" i="14"/>
  <c r="N15" i="3" l="1"/>
  <c r="N26" i="2" s="1"/>
  <c r="M15" i="3"/>
  <c r="M26" i="2" s="1"/>
  <c r="E108" i="2" l="1"/>
  <c r="E144" i="2" s="1"/>
  <c r="M18" i="3"/>
  <c r="N18" i="3"/>
  <c r="N32" i="6"/>
  <c r="N66" i="2" s="1"/>
  <c r="N33" i="6"/>
  <c r="N67" i="2" s="1"/>
  <c r="M32" i="6"/>
  <c r="M66" i="2" s="1"/>
  <c r="M33" i="6"/>
  <c r="M67" i="2" s="1"/>
  <c r="N40" i="18"/>
  <c r="N72" i="2" s="1"/>
  <c r="N39" i="18"/>
  <c r="M40" i="18"/>
  <c r="M72" i="2" s="1"/>
  <c r="M39" i="18"/>
  <c r="O58" i="20"/>
  <c r="N20" i="18"/>
  <c r="N36" i="2" s="1"/>
  <c r="N10" i="18"/>
  <c r="M20" i="18"/>
  <c r="M36" i="2" s="1"/>
  <c r="M10" i="18"/>
  <c r="O60" i="19"/>
  <c r="N19" i="18"/>
  <c r="N9" i="18"/>
  <c r="M19" i="18"/>
  <c r="M9" i="18"/>
  <c r="O69" i="17"/>
  <c r="O60" i="16"/>
  <c r="O55" i="16"/>
  <c r="M43" i="18" l="1"/>
  <c r="M18" i="2"/>
  <c r="M89" i="2"/>
  <c r="N18" i="2"/>
  <c r="N89" i="2"/>
  <c r="M91" i="2"/>
  <c r="N91" i="2"/>
  <c r="M23" i="18"/>
  <c r="N23" i="18"/>
  <c r="M13" i="18"/>
  <c r="M92" i="2" s="1"/>
  <c r="N43" i="18"/>
  <c r="M33" i="18"/>
  <c r="N33" i="18"/>
  <c r="N13" i="18"/>
  <c r="N92" i="2" s="1"/>
  <c r="M17" i="2"/>
  <c r="M35" i="2"/>
  <c r="N35" i="2"/>
  <c r="M71" i="2"/>
  <c r="N71" i="2"/>
  <c r="J108" i="2"/>
  <c r="J144" i="2" s="1"/>
  <c r="N49" i="18"/>
  <c r="N17" i="2"/>
  <c r="M49" i="18"/>
  <c r="N50" i="18"/>
  <c r="M35" i="6"/>
  <c r="N35" i="6"/>
  <c r="M50" i="18"/>
  <c r="O68" i="14"/>
  <c r="O63" i="14"/>
  <c r="O55" i="13"/>
  <c r="O48" i="11"/>
  <c r="O43" i="11"/>
  <c r="O71" i="8"/>
  <c r="O65" i="8"/>
  <c r="N16" i="6"/>
  <c r="N30" i="2" s="1"/>
  <c r="N8" i="6"/>
  <c r="N12" i="2" s="1"/>
  <c r="M16" i="6"/>
  <c r="M30" i="2" s="1"/>
  <c r="M8" i="6"/>
  <c r="M12" i="2" s="1"/>
  <c r="N17" i="6"/>
  <c r="N31" i="2" s="1"/>
  <c r="N9" i="6"/>
  <c r="M17" i="6"/>
  <c r="M31" i="2" s="1"/>
  <c r="M9" i="6"/>
  <c r="N7" i="3"/>
  <c r="M7" i="3"/>
  <c r="M8" i="2" l="1"/>
  <c r="M39" i="3"/>
  <c r="N8" i="2"/>
  <c r="N39" i="3"/>
  <c r="M13" i="2"/>
  <c r="N13" i="2"/>
  <c r="N86" i="2" s="1"/>
  <c r="M86" i="2"/>
  <c r="N85" i="2"/>
  <c r="M85" i="2"/>
  <c r="M90" i="2"/>
  <c r="M53" i="18"/>
  <c r="N53" i="18"/>
  <c r="N90" i="2"/>
  <c r="M81" i="2"/>
  <c r="N81" i="2"/>
  <c r="M42" i="6"/>
  <c r="M27" i="6"/>
  <c r="N42" i="6"/>
  <c r="M41" i="6"/>
  <c r="N10" i="3"/>
  <c r="M10" i="3"/>
  <c r="N41" i="6"/>
  <c r="N40" i="6"/>
  <c r="N27" i="6"/>
  <c r="M40" i="6"/>
  <c r="N11" i="6"/>
  <c r="M11" i="6"/>
  <c r="M19" i="6"/>
  <c r="N19" i="6"/>
  <c r="N87" i="2" l="1"/>
  <c r="M87" i="2"/>
  <c r="N42" i="3"/>
  <c r="M43" i="6"/>
  <c r="N43" i="6"/>
  <c r="M42" i="3"/>
  <c r="T41" i="2"/>
  <c r="T5" i="2"/>
  <c r="L15" i="3"/>
  <c r="L26" i="2" s="1"/>
  <c r="K15" i="3"/>
  <c r="K26" i="2" s="1"/>
  <c r="J15" i="3"/>
  <c r="J26" i="2" s="1"/>
  <c r="I15" i="3"/>
  <c r="I26" i="2" s="1"/>
  <c r="H15" i="3"/>
  <c r="H26" i="2" s="1"/>
  <c r="F15" i="3"/>
  <c r="F26" i="2" s="1"/>
  <c r="D15" i="3"/>
  <c r="D26" i="2" s="1"/>
  <c r="G15" i="3"/>
  <c r="G26" i="2" s="1"/>
  <c r="C15" i="3"/>
  <c r="C26" i="2" s="1"/>
  <c r="G8" i="4"/>
  <c r="B16" i="3" s="1"/>
  <c r="G22" i="4"/>
  <c r="B27" i="2" l="1"/>
  <c r="B40" i="3"/>
  <c r="B82" i="2"/>
  <c r="Q27" i="2"/>
  <c r="AB27" i="2" s="1"/>
  <c r="Q16" i="3"/>
  <c r="B21" i="30"/>
  <c r="B47" i="2" s="1"/>
  <c r="B32" i="30"/>
  <c r="B33" i="30" s="1"/>
  <c r="E15" i="3"/>
  <c r="E26" i="2" s="1"/>
  <c r="E21" i="30"/>
  <c r="E47" i="2" s="1"/>
  <c r="G67" i="4"/>
  <c r="O22" i="4"/>
  <c r="M8" i="15"/>
  <c r="M14" i="15"/>
  <c r="G7" i="3"/>
  <c r="B15" i="3"/>
  <c r="B39" i="3" s="1"/>
  <c r="L32" i="6"/>
  <c r="L66" i="2" s="1"/>
  <c r="L16" i="6"/>
  <c r="L30" i="2" s="1"/>
  <c r="L8" i="6"/>
  <c r="L12" i="2" s="1"/>
  <c r="K32" i="6"/>
  <c r="K66" i="2" s="1"/>
  <c r="K16" i="6"/>
  <c r="K30" i="2" s="1"/>
  <c r="O55" i="8"/>
  <c r="O57" i="8" s="1"/>
  <c r="N46" i="8"/>
  <c r="J32" i="6" s="1"/>
  <c r="J66" i="2" s="1"/>
  <c r="J16" i="6"/>
  <c r="J30" i="2" s="1"/>
  <c r="J8" i="6"/>
  <c r="J12" i="2" s="1"/>
  <c r="I32" i="6"/>
  <c r="I66" i="2" s="1"/>
  <c r="I16" i="6"/>
  <c r="I30" i="2" s="1"/>
  <c r="I8" i="6"/>
  <c r="I12" i="2" s="1"/>
  <c r="O44" i="8"/>
  <c r="O39" i="8"/>
  <c r="H32" i="6"/>
  <c r="H66" i="2" s="1"/>
  <c r="H16" i="6"/>
  <c r="H30" i="2" s="1"/>
  <c r="F8" i="6"/>
  <c r="F12" i="2" s="1"/>
  <c r="E32" i="6"/>
  <c r="E66" i="2" s="1"/>
  <c r="E16" i="6"/>
  <c r="E30" i="2" s="1"/>
  <c r="E8" i="6"/>
  <c r="E12" i="2" s="1"/>
  <c r="O25" i="8"/>
  <c r="N25" i="8"/>
  <c r="D16" i="6"/>
  <c r="D30" i="2" s="1"/>
  <c r="D8" i="6"/>
  <c r="D12" i="2" s="1"/>
  <c r="I25" i="8"/>
  <c r="C16" i="6"/>
  <c r="C30" i="2" s="1"/>
  <c r="C8" i="6"/>
  <c r="C12" i="2" s="1"/>
  <c r="N8" i="8"/>
  <c r="I8" i="8"/>
  <c r="B16" i="6"/>
  <c r="B8" i="6"/>
  <c r="O6" i="8"/>
  <c r="O8" i="8" s="1"/>
  <c r="R27" i="2" l="1"/>
  <c r="D32" i="6"/>
  <c r="D66" i="2" s="1"/>
  <c r="D85" i="2" s="1"/>
  <c r="N73" i="8"/>
  <c r="Q47" i="2"/>
  <c r="AB47" i="2" s="1"/>
  <c r="B84" i="2"/>
  <c r="G8" i="2"/>
  <c r="G81" i="2" s="1"/>
  <c r="G39" i="3"/>
  <c r="E85" i="2"/>
  <c r="J85" i="2"/>
  <c r="L85" i="2"/>
  <c r="I85" i="2"/>
  <c r="M21" i="2"/>
  <c r="B107" i="2" s="1"/>
  <c r="Q15" i="3"/>
  <c r="C15" i="30"/>
  <c r="C29" i="2" s="1"/>
  <c r="C32" i="30"/>
  <c r="C33" i="30" s="1"/>
  <c r="Q20" i="30"/>
  <c r="Q21" i="30" s="1"/>
  <c r="S15" i="3"/>
  <c r="S20" i="30"/>
  <c r="G15" i="30"/>
  <c r="G29" i="2" s="1"/>
  <c r="G84" i="2" s="1"/>
  <c r="G32" i="30"/>
  <c r="B26" i="2"/>
  <c r="B8" i="2"/>
  <c r="B30" i="2"/>
  <c r="B12" i="2"/>
  <c r="B32" i="6"/>
  <c r="G97" i="4"/>
  <c r="M15" i="15"/>
  <c r="M33" i="2" s="1"/>
  <c r="M39" i="2" s="1"/>
  <c r="M21" i="15"/>
  <c r="M51" i="2" s="1"/>
  <c r="M57" i="2" s="1"/>
  <c r="M9" i="15"/>
  <c r="M15" i="2" s="1"/>
  <c r="C32" i="6"/>
  <c r="C66" i="2" s="1"/>
  <c r="C85" i="2" s="1"/>
  <c r="L40" i="6"/>
  <c r="D40" i="6"/>
  <c r="I40" i="6"/>
  <c r="J40" i="6"/>
  <c r="E40" i="6"/>
  <c r="F32" i="6"/>
  <c r="F66" i="2" s="1"/>
  <c r="F16" i="6"/>
  <c r="F30" i="2" s="1"/>
  <c r="H8" i="6"/>
  <c r="H12" i="2" s="1"/>
  <c r="H85" i="2" s="1"/>
  <c r="I39" i="8"/>
  <c r="I73" i="8" s="1"/>
  <c r="O46" i="8"/>
  <c r="O73" i="8" s="1"/>
  <c r="R45" i="2" l="1"/>
  <c r="AC45" i="2" s="1"/>
  <c r="AC27" i="2"/>
  <c r="C107" i="2"/>
  <c r="B143" i="2"/>
  <c r="C84" i="2"/>
  <c r="F85" i="2"/>
  <c r="B81" i="2"/>
  <c r="Q26" i="2"/>
  <c r="AB26" i="2" s="1"/>
  <c r="G33" i="30"/>
  <c r="S21" i="30"/>
  <c r="T20" i="30"/>
  <c r="T21" i="30" s="1"/>
  <c r="B40" i="6"/>
  <c r="B66" i="2"/>
  <c r="B85" i="2" s="1"/>
  <c r="S32" i="6"/>
  <c r="S40" i="6" s="1"/>
  <c r="G107" i="2"/>
  <c r="G143" i="2" s="1"/>
  <c r="C40" i="6"/>
  <c r="H40" i="6"/>
  <c r="F40" i="6"/>
  <c r="G32" i="6"/>
  <c r="Q32" i="6" s="1"/>
  <c r="G16" i="6"/>
  <c r="Q16" i="6" s="1"/>
  <c r="Q24" i="6"/>
  <c r="K8" i="6"/>
  <c r="K12" i="2" s="1"/>
  <c r="K85" i="2" s="1"/>
  <c r="G8" i="6"/>
  <c r="D107" i="2" l="1"/>
  <c r="C143" i="2"/>
  <c r="Q8" i="6"/>
  <c r="T8" i="6" s="1"/>
  <c r="G30" i="2"/>
  <c r="G66" i="2"/>
  <c r="I103" i="8"/>
  <c r="T32" i="6"/>
  <c r="G12" i="2"/>
  <c r="I75" i="8"/>
  <c r="I76" i="8" s="1"/>
  <c r="T24" i="6"/>
  <c r="K40" i="6"/>
  <c r="G40" i="6"/>
  <c r="Q12" i="2" l="1"/>
  <c r="AB12" i="2" s="1"/>
  <c r="G85" i="2"/>
  <c r="Q85" i="2" s="1"/>
  <c r="AB85" i="2" s="1"/>
  <c r="Q66" i="2"/>
  <c r="AB66" i="2" s="1"/>
  <c r="Q30" i="2"/>
  <c r="AB30" i="2" s="1"/>
  <c r="Q40" i="6"/>
  <c r="T40" i="6" s="1"/>
  <c r="U30" i="2" l="1"/>
  <c r="U12" i="2"/>
  <c r="R12" i="2"/>
  <c r="I32" i="13"/>
  <c r="I33" i="3" s="1"/>
  <c r="I41" i="3" s="1"/>
  <c r="R30" i="2" l="1"/>
  <c r="AC12" i="2"/>
  <c r="I64" i="2"/>
  <c r="Q33" i="3"/>
  <c r="T33" i="3" s="1"/>
  <c r="T34" i="3" s="1"/>
  <c r="Q41" i="3"/>
  <c r="I57" i="13"/>
  <c r="N48" i="7"/>
  <c r="I48" i="7"/>
  <c r="R48" i="2" l="1"/>
  <c r="AC30" i="2"/>
  <c r="Q64" i="2"/>
  <c r="AB64" i="2" s="1"/>
  <c r="I83" i="2"/>
  <c r="Q83" i="2" s="1"/>
  <c r="AB83" i="2" s="1"/>
  <c r="R66" i="2" l="1"/>
  <c r="AC66" i="2" s="1"/>
  <c r="AC48" i="2"/>
  <c r="R64" i="2"/>
  <c r="K42" i="18"/>
  <c r="R85" i="2" l="1"/>
  <c r="AC85" i="2" s="1"/>
  <c r="AC64" i="2"/>
  <c r="R83" i="2"/>
  <c r="K74" i="2"/>
  <c r="K93" i="2" s="1"/>
  <c r="K52" i="18"/>
  <c r="U64" i="2"/>
  <c r="AC83" i="2" l="1"/>
  <c r="I86" i="13"/>
  <c r="I58" i="13"/>
  <c r="O41" i="20"/>
  <c r="O43" i="20" s="1"/>
  <c r="O17" i="20"/>
  <c r="O8" i="20"/>
  <c r="L40" i="18"/>
  <c r="L72" i="2" s="1"/>
  <c r="K40" i="18"/>
  <c r="K72" i="2" s="1"/>
  <c r="N35" i="20"/>
  <c r="J40" i="18" s="1"/>
  <c r="J72" i="2" s="1"/>
  <c r="I35" i="20"/>
  <c r="I40" i="18" s="1"/>
  <c r="I72" i="2" s="1"/>
  <c r="H40" i="18"/>
  <c r="H72" i="2" s="1"/>
  <c r="G40" i="18"/>
  <c r="G72" i="2" s="1"/>
  <c r="F40" i="18"/>
  <c r="F72" i="2" s="1"/>
  <c r="E40" i="18"/>
  <c r="E72" i="2" s="1"/>
  <c r="D40" i="18"/>
  <c r="D72" i="2" s="1"/>
  <c r="C40" i="18"/>
  <c r="C72" i="2" s="1"/>
  <c r="N8" i="20"/>
  <c r="I8" i="20"/>
  <c r="L39" i="18"/>
  <c r="K39" i="18"/>
  <c r="J39" i="18"/>
  <c r="I39" i="18"/>
  <c r="H39" i="18"/>
  <c r="G39" i="18"/>
  <c r="F39" i="18"/>
  <c r="I29" i="19"/>
  <c r="I62" i="19" s="1"/>
  <c r="D39" i="18"/>
  <c r="I8" i="19"/>
  <c r="B29" i="18" s="1"/>
  <c r="B53" i="2" s="1"/>
  <c r="Q53" i="2" s="1"/>
  <c r="AB53" i="2" s="1"/>
  <c r="O54" i="19"/>
  <c r="O6" i="19"/>
  <c r="O8" i="19" s="1"/>
  <c r="H43" i="18" l="1"/>
  <c r="U53" i="2"/>
  <c r="D43" i="18"/>
  <c r="K43" i="18"/>
  <c r="J43" i="18"/>
  <c r="L43" i="18"/>
  <c r="F43" i="18"/>
  <c r="G71" i="2"/>
  <c r="H71" i="2"/>
  <c r="K71" i="2"/>
  <c r="I71" i="2"/>
  <c r="F71" i="2"/>
  <c r="J71" i="2"/>
  <c r="D71" i="2"/>
  <c r="L71" i="2"/>
  <c r="I60" i="20"/>
  <c r="S40" i="18" s="1"/>
  <c r="S50" i="18" s="1"/>
  <c r="N60" i="20"/>
  <c r="S39" i="18"/>
  <c r="C39" i="18"/>
  <c r="E39" i="18"/>
  <c r="B39" i="18"/>
  <c r="B40" i="18"/>
  <c r="Q40" i="18" s="1"/>
  <c r="O21" i="19"/>
  <c r="O35" i="20"/>
  <c r="O60" i="20" s="1"/>
  <c r="O39" i="19"/>
  <c r="O29" i="19"/>
  <c r="G26" i="15"/>
  <c r="O57" i="17"/>
  <c r="O59" i="17" s="1"/>
  <c r="O30" i="17"/>
  <c r="O32" i="17" s="1"/>
  <c r="O7" i="17"/>
  <c r="O6" i="17"/>
  <c r="N59" i="17"/>
  <c r="I59" i="17"/>
  <c r="L26" i="15"/>
  <c r="K26" i="15"/>
  <c r="J26" i="15"/>
  <c r="H26" i="15"/>
  <c r="H14" i="15"/>
  <c r="N22" i="17"/>
  <c r="D26" i="15" s="1"/>
  <c r="C26" i="15"/>
  <c r="N9" i="17"/>
  <c r="N71" i="17" s="1"/>
  <c r="I9" i="17"/>
  <c r="I71" i="17" s="1"/>
  <c r="O45" i="16"/>
  <c r="O44" i="16"/>
  <c r="O43" i="16"/>
  <c r="O42" i="16"/>
  <c r="O41" i="16"/>
  <c r="O40" i="16"/>
  <c r="O39" i="16"/>
  <c r="O18" i="16"/>
  <c r="O17" i="16"/>
  <c r="O6" i="16"/>
  <c r="I47" i="16"/>
  <c r="I31" i="16"/>
  <c r="I42" i="18" s="1"/>
  <c r="I25" i="16"/>
  <c r="G42" i="18" s="1"/>
  <c r="I20" i="16"/>
  <c r="E42" i="18" s="1"/>
  <c r="I14" i="16"/>
  <c r="C42" i="18" s="1"/>
  <c r="I8" i="16"/>
  <c r="I62" i="16" s="1"/>
  <c r="I8" i="11"/>
  <c r="I21" i="11"/>
  <c r="E38" i="18" s="1"/>
  <c r="I26" i="11"/>
  <c r="G38" i="18" s="1"/>
  <c r="I32" i="11"/>
  <c r="I38" i="18" s="1"/>
  <c r="N44" i="14"/>
  <c r="J32" i="3" s="1"/>
  <c r="J40" i="3" s="1"/>
  <c r="I44" i="14"/>
  <c r="I32" i="3" s="1"/>
  <c r="I40" i="3" s="1"/>
  <c r="N39" i="14"/>
  <c r="H32" i="3" s="1"/>
  <c r="H40" i="3" s="1"/>
  <c r="I39" i="14"/>
  <c r="G32" i="3" s="1"/>
  <c r="G40" i="3" s="1"/>
  <c r="N31" i="14"/>
  <c r="F32" i="3" s="1"/>
  <c r="F40" i="3" s="1"/>
  <c r="I31" i="14"/>
  <c r="E32" i="3" s="1"/>
  <c r="O55" i="14"/>
  <c r="O57" i="14" s="1"/>
  <c r="O42" i="14"/>
  <c r="O11" i="14"/>
  <c r="O25" i="14" s="1"/>
  <c r="O6" i="14"/>
  <c r="N8" i="14"/>
  <c r="I8" i="14"/>
  <c r="O29" i="11"/>
  <c r="O6" i="11"/>
  <c r="N8" i="11"/>
  <c r="N50" i="11" s="1"/>
  <c r="H33" i="6"/>
  <c r="H67" i="2" s="1"/>
  <c r="N61" i="7"/>
  <c r="I61" i="7"/>
  <c r="N53" i="7"/>
  <c r="I53" i="7"/>
  <c r="K33" i="6"/>
  <c r="K67" i="2" s="1"/>
  <c r="J33" i="6"/>
  <c r="J67" i="2" s="1"/>
  <c r="I33" i="6"/>
  <c r="I67" i="2" s="1"/>
  <c r="I36" i="7"/>
  <c r="N31" i="7"/>
  <c r="F33" i="6" s="1"/>
  <c r="F67" i="2" s="1"/>
  <c r="I31" i="7"/>
  <c r="E33" i="6" s="1"/>
  <c r="E67" i="2" s="1"/>
  <c r="D33" i="6"/>
  <c r="D67" i="2" s="1"/>
  <c r="O59" i="7"/>
  <c r="O58" i="7"/>
  <c r="O57" i="7"/>
  <c r="O56" i="7"/>
  <c r="O51" i="7"/>
  <c r="O29" i="7"/>
  <c r="O6" i="7"/>
  <c r="N8" i="7"/>
  <c r="C33" i="6"/>
  <c r="C67" i="2" s="1"/>
  <c r="I8" i="7"/>
  <c r="L7" i="3"/>
  <c r="K7" i="3"/>
  <c r="J7" i="3"/>
  <c r="I15" i="30"/>
  <c r="I29" i="2" s="1"/>
  <c r="I84" i="2" s="1"/>
  <c r="H7" i="3"/>
  <c r="F7" i="3"/>
  <c r="E7" i="3"/>
  <c r="S18" i="3"/>
  <c r="I70" i="2" l="1"/>
  <c r="I48" i="18"/>
  <c r="E70" i="2"/>
  <c r="E48" i="18"/>
  <c r="G70" i="2"/>
  <c r="G48" i="18"/>
  <c r="I50" i="11"/>
  <c r="B28" i="18"/>
  <c r="N82" i="7"/>
  <c r="I82" i="7"/>
  <c r="C74" i="2"/>
  <c r="Q42" i="18"/>
  <c r="C52" i="18"/>
  <c r="E74" i="2"/>
  <c r="E93" i="2" s="1"/>
  <c r="E52" i="18"/>
  <c r="G74" i="2"/>
  <c r="G93" i="2" s="1"/>
  <c r="G52" i="18"/>
  <c r="G43" i="18"/>
  <c r="I74" i="2"/>
  <c r="I93" i="2" s="1"/>
  <c r="I52" i="18"/>
  <c r="I43" i="18"/>
  <c r="E43" i="18"/>
  <c r="C43" i="18"/>
  <c r="O62" i="19"/>
  <c r="E8" i="2"/>
  <c r="E39" i="3"/>
  <c r="F8" i="2"/>
  <c r="F81" i="2" s="1"/>
  <c r="F39" i="3"/>
  <c r="H8" i="2"/>
  <c r="J8" i="2"/>
  <c r="J81" i="2" s="1"/>
  <c r="J39" i="3"/>
  <c r="K8" i="2"/>
  <c r="K81" i="2" s="1"/>
  <c r="K39" i="3"/>
  <c r="L8" i="2"/>
  <c r="L81" i="2" s="1"/>
  <c r="L39" i="3"/>
  <c r="E34" i="3"/>
  <c r="E40" i="3"/>
  <c r="B38" i="18"/>
  <c r="B70" i="2" s="1"/>
  <c r="G63" i="2"/>
  <c r="G82" i="2" s="1"/>
  <c r="G34" i="3"/>
  <c r="H63" i="2"/>
  <c r="H82" i="2" s="1"/>
  <c r="F63" i="2"/>
  <c r="F82" i="2" s="1"/>
  <c r="F34" i="3"/>
  <c r="J63" i="2"/>
  <c r="J82" i="2" s="1"/>
  <c r="J34" i="3"/>
  <c r="I63" i="2"/>
  <c r="I82" i="2" s="1"/>
  <c r="I34" i="3"/>
  <c r="E63" i="2"/>
  <c r="Q32" i="3"/>
  <c r="Q34" i="3" s="1"/>
  <c r="K75" i="2"/>
  <c r="Q38" i="18"/>
  <c r="B43" i="18"/>
  <c r="B48" i="18"/>
  <c r="D75" i="2"/>
  <c r="E71" i="2"/>
  <c r="C71" i="2"/>
  <c r="S7" i="3"/>
  <c r="E15" i="30"/>
  <c r="E32" i="30"/>
  <c r="Q14" i="30"/>
  <c r="Q15" i="30" s="1"/>
  <c r="Q39" i="18"/>
  <c r="S35" i="6"/>
  <c r="B72" i="2"/>
  <c r="Q72" i="2" s="1"/>
  <c r="AB72" i="2" s="1"/>
  <c r="T40" i="18"/>
  <c r="B71" i="2"/>
  <c r="I7" i="3"/>
  <c r="N70" i="14"/>
  <c r="I70" i="14"/>
  <c r="S49" i="18"/>
  <c r="S53" i="18" s="1"/>
  <c r="S43" i="18"/>
  <c r="N8" i="15"/>
  <c r="N14" i="15"/>
  <c r="E26" i="15"/>
  <c r="M26" i="15"/>
  <c r="F26" i="15"/>
  <c r="N26" i="15"/>
  <c r="I92" i="19"/>
  <c r="I64" i="19"/>
  <c r="I65" i="19" s="1"/>
  <c r="I85" i="20"/>
  <c r="C7" i="3"/>
  <c r="C39" i="3" s="1"/>
  <c r="I26" i="15"/>
  <c r="T17" i="3"/>
  <c r="W43" i="18"/>
  <c r="O48" i="7"/>
  <c r="B33" i="6"/>
  <c r="T34" i="6"/>
  <c r="B26" i="15"/>
  <c r="L33" i="6"/>
  <c r="L67" i="2" s="1"/>
  <c r="G33" i="6"/>
  <c r="G67" i="2" s="1"/>
  <c r="O36" i="16"/>
  <c r="L27" i="15"/>
  <c r="L69" i="2" s="1"/>
  <c r="F35" i="6"/>
  <c r="K35" i="6"/>
  <c r="E35" i="6"/>
  <c r="H35" i="6"/>
  <c r="G27" i="15"/>
  <c r="G69" i="2" s="1"/>
  <c r="H27" i="15"/>
  <c r="H69" i="2" s="1"/>
  <c r="J27" i="15"/>
  <c r="J69" i="2" s="1"/>
  <c r="J35" i="6"/>
  <c r="K27" i="15"/>
  <c r="K69" i="2" s="1"/>
  <c r="O22" i="17"/>
  <c r="O9" i="17"/>
  <c r="O71" i="17" s="1"/>
  <c r="D35" i="6"/>
  <c r="C35" i="6"/>
  <c r="I35" i="6"/>
  <c r="K18" i="3"/>
  <c r="E18" i="3"/>
  <c r="C18" i="3"/>
  <c r="G18" i="3"/>
  <c r="I18" i="3"/>
  <c r="L75" i="2" l="1"/>
  <c r="G75" i="2"/>
  <c r="B52" i="2"/>
  <c r="Q28" i="18"/>
  <c r="U72" i="2"/>
  <c r="C75" i="2"/>
  <c r="Q52" i="18"/>
  <c r="Q74" i="2"/>
  <c r="AB74" i="2" s="1"/>
  <c r="C93" i="2"/>
  <c r="Q93" i="2" s="1"/>
  <c r="AB93" i="2" s="1"/>
  <c r="AH38" i="30"/>
  <c r="E29" i="2"/>
  <c r="I8" i="2"/>
  <c r="I81" i="2" s="1"/>
  <c r="I39" i="3"/>
  <c r="W26" i="30"/>
  <c r="W31" i="3"/>
  <c r="J75" i="2"/>
  <c r="Q40" i="3"/>
  <c r="Q63" i="2"/>
  <c r="AB63" i="2" s="1"/>
  <c r="E82" i="2"/>
  <c r="Q82" i="2" s="1"/>
  <c r="AB82" i="2" s="1"/>
  <c r="Q43" i="18"/>
  <c r="W39" i="18" s="1"/>
  <c r="Q48" i="18"/>
  <c r="Q70" i="2"/>
  <c r="AB70" i="2" s="1"/>
  <c r="N88" i="2"/>
  <c r="N94" i="2" s="1"/>
  <c r="M75" i="2"/>
  <c r="M88" i="2"/>
  <c r="M94" i="2" s="1"/>
  <c r="S8" i="30"/>
  <c r="S9" i="30" s="1"/>
  <c r="E33" i="30"/>
  <c r="AH49" i="30"/>
  <c r="I32" i="30"/>
  <c r="I33" i="30" s="1"/>
  <c r="Q8" i="30"/>
  <c r="Q9" i="30" s="1"/>
  <c r="S39" i="3"/>
  <c r="S14" i="30"/>
  <c r="Q71" i="2"/>
  <c r="AB71" i="2" s="1"/>
  <c r="Q7" i="3"/>
  <c r="Q33" i="6"/>
  <c r="Q26" i="15"/>
  <c r="C8" i="2"/>
  <c r="B67" i="2"/>
  <c r="B69" i="2"/>
  <c r="I84" i="7"/>
  <c r="I85" i="7" s="1"/>
  <c r="I72" i="14"/>
  <c r="I73" i="14" s="1"/>
  <c r="F27" i="15"/>
  <c r="F69" i="2" s="1"/>
  <c r="N15" i="15"/>
  <c r="N33" i="2" s="1"/>
  <c r="N39" i="2" s="1"/>
  <c r="E27" i="15"/>
  <c r="E69" i="2" s="1"/>
  <c r="E75" i="2" s="1"/>
  <c r="N21" i="15"/>
  <c r="N51" i="2" s="1"/>
  <c r="N57" i="2" s="1"/>
  <c r="N27" i="15"/>
  <c r="N69" i="2" s="1"/>
  <c r="N75" i="2" s="1"/>
  <c r="N9" i="15"/>
  <c r="N15" i="2" s="1"/>
  <c r="N21" i="2" s="1"/>
  <c r="N32" i="15"/>
  <c r="N33" i="15" s="1"/>
  <c r="M27" i="15"/>
  <c r="M69" i="2" s="1"/>
  <c r="M32" i="15"/>
  <c r="M33" i="15" s="1"/>
  <c r="I99" i="17"/>
  <c r="I73" i="17"/>
  <c r="I74" i="17" s="1"/>
  <c r="I119" i="16"/>
  <c r="I64" i="16"/>
  <c r="I65" i="16" s="1"/>
  <c r="I78" i="11"/>
  <c r="D27" i="15"/>
  <c r="C27" i="15"/>
  <c r="I27" i="15"/>
  <c r="I69" i="2" s="1"/>
  <c r="I75" i="2" s="1"/>
  <c r="B18" i="3"/>
  <c r="Q18" i="3"/>
  <c r="B35" i="6"/>
  <c r="T39" i="18"/>
  <c r="T43" i="18" s="1"/>
  <c r="I111" i="7"/>
  <c r="G35" i="6"/>
  <c r="B27" i="15"/>
  <c r="L35" i="6"/>
  <c r="W35" i="6" s="1"/>
  <c r="O42" i="13"/>
  <c r="O30" i="13"/>
  <c r="O23" i="13"/>
  <c r="O20" i="13"/>
  <c r="O6" i="13"/>
  <c r="U71" i="2" l="1"/>
  <c r="U70" i="2"/>
  <c r="U93" i="2"/>
  <c r="U74" i="2"/>
  <c r="R74" i="2"/>
  <c r="R63" i="2"/>
  <c r="E84" i="2"/>
  <c r="Q84" i="2" s="1"/>
  <c r="AB84" i="2" s="1"/>
  <c r="Q29" i="2"/>
  <c r="AB29" i="2" s="1"/>
  <c r="B75" i="2"/>
  <c r="Q32" i="30"/>
  <c r="Q33" i="30" s="1"/>
  <c r="W32" i="30" s="1"/>
  <c r="S32" i="30"/>
  <c r="S33" i="30" s="1"/>
  <c r="T8" i="30"/>
  <c r="T9" i="30" s="1"/>
  <c r="W15" i="3"/>
  <c r="W20" i="30"/>
  <c r="S15" i="30"/>
  <c r="T14" i="30"/>
  <c r="T15" i="30" s="1"/>
  <c r="Q67" i="2"/>
  <c r="AB67" i="2" s="1"/>
  <c r="Q69" i="2"/>
  <c r="AB69" i="2" s="1"/>
  <c r="U63" i="2"/>
  <c r="C81" i="2"/>
  <c r="Q8" i="2"/>
  <c r="Q39" i="3"/>
  <c r="Q27" i="15"/>
  <c r="E81" i="2"/>
  <c r="U32" i="2"/>
  <c r="Q35" i="6"/>
  <c r="W27" i="15"/>
  <c r="T35" i="6"/>
  <c r="T15" i="3"/>
  <c r="T18" i="3" s="1"/>
  <c r="O7" i="4"/>
  <c r="O6" i="4"/>
  <c r="U8" i="2" l="1"/>
  <c r="AB8" i="2"/>
  <c r="AB75" i="2"/>
  <c r="AC63" i="2"/>
  <c r="R82" i="2"/>
  <c r="AC82" i="2" s="1"/>
  <c r="AC74" i="2"/>
  <c r="R93" i="2"/>
  <c r="AC93" i="2" s="1"/>
  <c r="R8" i="2"/>
  <c r="U29" i="2"/>
  <c r="R29" i="2"/>
  <c r="U84" i="2"/>
  <c r="U69" i="2"/>
  <c r="U67" i="2"/>
  <c r="Q75" i="2"/>
  <c r="T32" i="30"/>
  <c r="T33" i="30" s="1"/>
  <c r="Q81" i="2"/>
  <c r="AB81" i="2" s="1"/>
  <c r="H107" i="2"/>
  <c r="H143" i="2" s="1"/>
  <c r="O8" i="4"/>
  <c r="F18" i="3"/>
  <c r="R47" i="2" l="1"/>
  <c r="AC29" i="2"/>
  <c r="R26" i="2"/>
  <c r="AC8" i="2"/>
  <c r="E107" i="2"/>
  <c r="E143" i="2" s="1"/>
  <c r="D143" i="2"/>
  <c r="I107" i="2"/>
  <c r="I143" i="2" s="1"/>
  <c r="O53" i="7"/>
  <c r="J107" i="2" l="1"/>
  <c r="J143" i="2" s="1"/>
  <c r="R44" i="2"/>
  <c r="AC26" i="2"/>
  <c r="R65" i="2"/>
  <c r="AC47" i="2"/>
  <c r="J9" i="6"/>
  <c r="J17" i="6"/>
  <c r="J31" i="2" s="1"/>
  <c r="AC65" i="2" l="1"/>
  <c r="R84" i="2"/>
  <c r="AC84" i="2" s="1"/>
  <c r="R62" i="2"/>
  <c r="AC62" i="2" s="1"/>
  <c r="AC44" i="2"/>
  <c r="R81" i="2"/>
  <c r="J13" i="2"/>
  <c r="J86" i="2" s="1"/>
  <c r="J41" i="6"/>
  <c r="J18" i="3"/>
  <c r="O31" i="7"/>
  <c r="AC81" i="2" l="1"/>
  <c r="J87" i="2"/>
  <c r="L17" i="6"/>
  <c r="L31" i="2" s="1"/>
  <c r="L9" i="6"/>
  <c r="L13" i="2" l="1"/>
  <c r="L86" i="2" s="1"/>
  <c r="L41" i="6"/>
  <c r="L87" i="2" l="1"/>
  <c r="O47" i="16"/>
  <c r="O44" i="14" l="1"/>
  <c r="O39" i="14"/>
  <c r="O31" i="14"/>
  <c r="P25" i="14"/>
  <c r="J25" i="14"/>
  <c r="O8" i="14"/>
  <c r="O70" i="14" l="1"/>
  <c r="K17" i="6" l="1"/>
  <c r="K31" i="2" s="1"/>
  <c r="K9" i="6"/>
  <c r="I17" i="6"/>
  <c r="I31" i="2" s="1"/>
  <c r="I9" i="6"/>
  <c r="H17" i="6"/>
  <c r="H31" i="2" s="1"/>
  <c r="H9" i="6"/>
  <c r="G17" i="6"/>
  <c r="G31" i="2" s="1"/>
  <c r="G9" i="6"/>
  <c r="O36" i="7"/>
  <c r="F17" i="6"/>
  <c r="F31" i="2" s="1"/>
  <c r="F9" i="6"/>
  <c r="E17" i="6"/>
  <c r="E31" i="2" s="1"/>
  <c r="E9" i="6"/>
  <c r="D17" i="6"/>
  <c r="D31" i="2" s="1"/>
  <c r="D9" i="6"/>
  <c r="O8" i="7"/>
  <c r="F13" i="2" l="1"/>
  <c r="F86" i="2" s="1"/>
  <c r="D13" i="2"/>
  <c r="D86" i="2" s="1"/>
  <c r="I13" i="2"/>
  <c r="I86" i="2" s="1"/>
  <c r="G13" i="2"/>
  <c r="G86" i="2" s="1"/>
  <c r="E13" i="2"/>
  <c r="E86" i="2" s="1"/>
  <c r="K13" i="2"/>
  <c r="K86" i="2" s="1"/>
  <c r="H13" i="2"/>
  <c r="H86" i="2" s="1"/>
  <c r="U27" i="2"/>
  <c r="U9" i="2"/>
  <c r="G41" i="6"/>
  <c r="D41" i="6"/>
  <c r="I41" i="6"/>
  <c r="K41" i="6"/>
  <c r="F41" i="6"/>
  <c r="E41" i="6"/>
  <c r="H41" i="6"/>
  <c r="O61" i="7"/>
  <c r="O82" i="7" s="1"/>
  <c r="H87" i="2" l="1"/>
  <c r="I87" i="2"/>
  <c r="K87" i="2"/>
  <c r="D87" i="2"/>
  <c r="G87" i="2"/>
  <c r="E87" i="2"/>
  <c r="F87" i="2"/>
  <c r="F85" i="18"/>
  <c r="E84" i="18"/>
  <c r="D84" i="18"/>
  <c r="C84" i="18"/>
  <c r="B84" i="18"/>
  <c r="E83" i="18"/>
  <c r="D83" i="18"/>
  <c r="C83" i="18"/>
  <c r="B83" i="18"/>
  <c r="E81" i="18"/>
  <c r="D81" i="18"/>
  <c r="C81" i="18"/>
  <c r="B81" i="18"/>
  <c r="F80" i="18"/>
  <c r="F79" i="18"/>
  <c r="F78" i="18"/>
  <c r="F74" i="18"/>
  <c r="E73" i="18"/>
  <c r="D73" i="18"/>
  <c r="C73" i="18"/>
  <c r="B73" i="18"/>
  <c r="E72" i="18"/>
  <c r="D72" i="18"/>
  <c r="C72" i="18"/>
  <c r="B72" i="18"/>
  <c r="E70" i="18"/>
  <c r="D70" i="18"/>
  <c r="C70" i="18"/>
  <c r="B70" i="18"/>
  <c r="AH69" i="18"/>
  <c r="F68" i="18"/>
  <c r="F67" i="18"/>
  <c r="F63" i="18"/>
  <c r="E62" i="18"/>
  <c r="D62" i="18"/>
  <c r="C62" i="18"/>
  <c r="B62" i="18"/>
  <c r="E61" i="18"/>
  <c r="D61" i="18"/>
  <c r="C61" i="18"/>
  <c r="B61" i="18"/>
  <c r="E59" i="18"/>
  <c r="D59" i="18"/>
  <c r="C59" i="18"/>
  <c r="B59" i="18"/>
  <c r="F58" i="18"/>
  <c r="F57" i="18"/>
  <c r="F56" i="18"/>
  <c r="AC59" i="18"/>
  <c r="AC58" i="18"/>
  <c r="AC63" i="18" s="1"/>
  <c r="A2" i="18"/>
  <c r="L18" i="3" l="1"/>
  <c r="D75" i="18"/>
  <c r="D86" i="18"/>
  <c r="C75" i="18"/>
  <c r="D64" i="18"/>
  <c r="E64" i="18"/>
  <c r="F59" i="18"/>
  <c r="C64" i="18"/>
  <c r="B86" i="18"/>
  <c r="F61" i="18"/>
  <c r="E86" i="18"/>
  <c r="B64" i="18"/>
  <c r="E75" i="18"/>
  <c r="C86" i="18"/>
  <c r="F70" i="18"/>
  <c r="B75" i="18"/>
  <c r="F81" i="18"/>
  <c r="AC61" i="18"/>
  <c r="F83" i="18"/>
  <c r="AC62" i="18"/>
  <c r="F62" i="18"/>
  <c r="F72" i="18"/>
  <c r="F73" i="18"/>
  <c r="F84" i="18"/>
  <c r="F69" i="18" l="1"/>
  <c r="D88" i="18"/>
  <c r="E88" i="18"/>
  <c r="F64" i="18"/>
  <c r="C88" i="18"/>
  <c r="F75" i="18"/>
  <c r="B88" i="18"/>
  <c r="F86" i="18"/>
  <c r="AC60" i="18"/>
  <c r="O14" i="13"/>
  <c r="I10" i="18"/>
  <c r="I18" i="2" l="1"/>
  <c r="I89" i="2"/>
  <c r="D18" i="3"/>
  <c r="F88" i="18"/>
  <c r="A2" i="15" l="1"/>
  <c r="A2" i="6"/>
  <c r="O32" i="13" l="1"/>
  <c r="O26" i="13"/>
  <c r="O8" i="13"/>
  <c r="O57" i="13" l="1"/>
  <c r="U28" i="2" l="1"/>
  <c r="U10" i="2"/>
  <c r="U83" i="2" l="1"/>
  <c r="K9" i="18" l="1"/>
  <c r="K19" i="18"/>
  <c r="K35" i="2" l="1"/>
  <c r="K17" i="2"/>
  <c r="K49" i="18"/>
  <c r="K90" i="2" l="1"/>
  <c r="S26" i="15"/>
  <c r="S27" i="15" l="1"/>
  <c r="T26" i="15"/>
  <c r="O31" i="16"/>
  <c r="O20" i="16"/>
  <c r="T27" i="15" l="1"/>
  <c r="O8" i="16"/>
  <c r="O14" i="16"/>
  <c r="O25" i="16"/>
  <c r="O62" i="16" l="1"/>
  <c r="D10" i="18"/>
  <c r="D20" i="18"/>
  <c r="D36" i="2" s="1"/>
  <c r="C10" i="18"/>
  <c r="C20" i="18"/>
  <c r="C36" i="2" s="1"/>
  <c r="C18" i="2" l="1"/>
  <c r="C91" i="2" s="1"/>
  <c r="C89" i="2"/>
  <c r="D18" i="2"/>
  <c r="D89" i="2"/>
  <c r="D91" i="2"/>
  <c r="D50" i="18"/>
  <c r="C50" i="18"/>
  <c r="G8" i="15"/>
  <c r="L8" i="15"/>
  <c r="L14" i="15"/>
  <c r="K14" i="15"/>
  <c r="J9" i="18"/>
  <c r="J19" i="18"/>
  <c r="I9" i="18"/>
  <c r="I13" i="18" s="1"/>
  <c r="I19" i="18"/>
  <c r="D9" i="18"/>
  <c r="D13" i="18" s="1"/>
  <c r="D33" i="18"/>
  <c r="D19" i="18"/>
  <c r="D23" i="18" s="1"/>
  <c r="I20" i="18"/>
  <c r="I36" i="2" s="1"/>
  <c r="I91" i="2" s="1"/>
  <c r="J8" i="15"/>
  <c r="H8" i="15"/>
  <c r="F8" i="15"/>
  <c r="E8" i="15"/>
  <c r="L33" i="18"/>
  <c r="J10" i="18"/>
  <c r="H10" i="18"/>
  <c r="F10" i="18"/>
  <c r="K33" i="18"/>
  <c r="K10" i="18"/>
  <c r="E10" i="18"/>
  <c r="B10" i="18"/>
  <c r="L9" i="18"/>
  <c r="H33" i="18"/>
  <c r="H9" i="18"/>
  <c r="F9" i="18"/>
  <c r="G9" i="18"/>
  <c r="C33" i="18"/>
  <c r="C9" i="18"/>
  <c r="C13" i="18" s="1"/>
  <c r="C92" i="2" s="1"/>
  <c r="B33" i="18"/>
  <c r="B9" i="6"/>
  <c r="C17" i="6"/>
  <c r="C31" i="2" s="1"/>
  <c r="J20" i="18"/>
  <c r="J36" i="2" s="1"/>
  <c r="F20" i="18"/>
  <c r="F36" i="2" s="1"/>
  <c r="E20" i="18"/>
  <c r="E36" i="2" s="1"/>
  <c r="H20" i="18"/>
  <c r="H36" i="2" s="1"/>
  <c r="G20" i="18"/>
  <c r="G36" i="2" s="1"/>
  <c r="B20" i="18"/>
  <c r="F19" i="18"/>
  <c r="F23" i="18" s="1"/>
  <c r="E19" i="18"/>
  <c r="L19" i="18"/>
  <c r="H19" i="18"/>
  <c r="G19" i="18"/>
  <c r="C19" i="18"/>
  <c r="C23" i="18" s="1"/>
  <c r="B19" i="18"/>
  <c r="B17" i="6"/>
  <c r="D63" i="15"/>
  <c r="K20" i="18"/>
  <c r="K23" i="18" s="1"/>
  <c r="L20" i="18"/>
  <c r="L36" i="2" s="1"/>
  <c r="C62" i="3"/>
  <c r="O4" i="17"/>
  <c r="J14" i="15"/>
  <c r="E14" i="15"/>
  <c r="C74" i="6"/>
  <c r="S9" i="15"/>
  <c r="S21" i="15"/>
  <c r="F43" i="15"/>
  <c r="F75" i="2" s="1"/>
  <c r="AH49" i="15"/>
  <c r="F54" i="15"/>
  <c r="F65" i="15"/>
  <c r="C52" i="6"/>
  <c r="C53" i="15"/>
  <c r="F52" i="3"/>
  <c r="AJ58" i="3"/>
  <c r="F63" i="3"/>
  <c r="F74" i="3"/>
  <c r="S11" i="6"/>
  <c r="F53" i="6"/>
  <c r="AJ59" i="6"/>
  <c r="F64" i="6"/>
  <c r="F75" i="6"/>
  <c r="F68" i="3"/>
  <c r="E53" i="15"/>
  <c r="E60" i="6"/>
  <c r="E42" i="15"/>
  <c r="E70" i="3"/>
  <c r="E52" i="6"/>
  <c r="E41" i="15"/>
  <c r="D64" i="15"/>
  <c r="E50" i="15"/>
  <c r="E62" i="6"/>
  <c r="E74" i="6"/>
  <c r="E64" i="15"/>
  <c r="E73" i="3"/>
  <c r="C73" i="3"/>
  <c r="D53" i="15"/>
  <c r="B53" i="15"/>
  <c r="E73" i="6"/>
  <c r="E51" i="3"/>
  <c r="E63" i="15"/>
  <c r="D73" i="3"/>
  <c r="D74" i="6"/>
  <c r="E63" i="6"/>
  <c r="E62" i="3"/>
  <c r="C63" i="6"/>
  <c r="E49" i="6"/>
  <c r="E48" i="3"/>
  <c r="E50" i="3"/>
  <c r="E71" i="6"/>
  <c r="E72" i="3"/>
  <c r="E51" i="6"/>
  <c r="E59" i="3"/>
  <c r="E61" i="3"/>
  <c r="E39" i="15"/>
  <c r="D50" i="15"/>
  <c r="B72" i="3"/>
  <c r="B70" i="3"/>
  <c r="F67" i="3"/>
  <c r="C61" i="15"/>
  <c r="C72" i="3"/>
  <c r="E52" i="15"/>
  <c r="E61" i="15"/>
  <c r="C62" i="6"/>
  <c r="D61" i="15"/>
  <c r="D52" i="6"/>
  <c r="D62" i="6"/>
  <c r="F47" i="3"/>
  <c r="B62" i="6"/>
  <c r="B52" i="6"/>
  <c r="U68" i="2" s="1"/>
  <c r="D51" i="3"/>
  <c r="D42" i="15"/>
  <c r="F46" i="3"/>
  <c r="B62" i="3"/>
  <c r="C64" i="15"/>
  <c r="D71" i="6"/>
  <c r="B71" i="6"/>
  <c r="B61" i="15"/>
  <c r="F48" i="6"/>
  <c r="F60" i="15"/>
  <c r="B73" i="3"/>
  <c r="C51" i="3"/>
  <c r="C42" i="15"/>
  <c r="F48" i="15"/>
  <c r="D63" i="6"/>
  <c r="F70" i="6"/>
  <c r="F69" i="3"/>
  <c r="F59" i="6"/>
  <c r="F49" i="15"/>
  <c r="F38" i="15"/>
  <c r="D48" i="3"/>
  <c r="B51" i="6"/>
  <c r="F57" i="3"/>
  <c r="C63" i="15"/>
  <c r="B39" i="15"/>
  <c r="F58" i="3"/>
  <c r="C73" i="6"/>
  <c r="F56" i="3"/>
  <c r="D60" i="6"/>
  <c r="F68" i="6"/>
  <c r="B73" i="6"/>
  <c r="B42" i="15"/>
  <c r="F37" i="15"/>
  <c r="D72" i="3"/>
  <c r="D70" i="3"/>
  <c r="C39" i="15"/>
  <c r="C49" i="6"/>
  <c r="B64" i="15"/>
  <c r="F59" i="15"/>
  <c r="C70" i="3"/>
  <c r="F69" i="6"/>
  <c r="B74" i="6"/>
  <c r="C60" i="6"/>
  <c r="C50" i="15"/>
  <c r="D62" i="3"/>
  <c r="B60" i="6"/>
  <c r="C51" i="6"/>
  <c r="D73" i="6"/>
  <c r="B51" i="3"/>
  <c r="D52" i="15"/>
  <c r="F47" i="6"/>
  <c r="F57" i="6"/>
  <c r="B63" i="6"/>
  <c r="F58" i="6"/>
  <c r="C41" i="15"/>
  <c r="C52" i="15"/>
  <c r="B63" i="15"/>
  <c r="F58" i="15"/>
  <c r="D50" i="3"/>
  <c r="C71" i="6"/>
  <c r="B52" i="15"/>
  <c r="F47" i="15"/>
  <c r="B50" i="15"/>
  <c r="B41" i="15"/>
  <c r="F36" i="15"/>
  <c r="B49" i="6"/>
  <c r="F46" i="6"/>
  <c r="D49" i="6"/>
  <c r="D51" i="6"/>
  <c r="B61" i="3"/>
  <c r="B59" i="3"/>
  <c r="B50" i="3"/>
  <c r="F45" i="3"/>
  <c r="B48" i="3"/>
  <c r="D39" i="15"/>
  <c r="D41" i="15"/>
  <c r="C59" i="3"/>
  <c r="C61" i="3"/>
  <c r="D59" i="3"/>
  <c r="D61" i="3"/>
  <c r="C50" i="3"/>
  <c r="C48" i="3"/>
  <c r="AE48" i="6"/>
  <c r="AE53" i="6" s="1"/>
  <c r="AE50" i="6"/>
  <c r="AE52" i="6"/>
  <c r="AF48" i="6"/>
  <c r="AF53" i="6" s="1"/>
  <c r="AF50" i="6"/>
  <c r="AF52" i="6"/>
  <c r="I14" i="15"/>
  <c r="G23" i="18" l="1"/>
  <c r="B23" i="18"/>
  <c r="H13" i="18"/>
  <c r="B89" i="2"/>
  <c r="E18" i="2"/>
  <c r="K13" i="18"/>
  <c r="K89" i="2"/>
  <c r="F18" i="2"/>
  <c r="F91" i="2" s="1"/>
  <c r="F89" i="2"/>
  <c r="H18" i="2"/>
  <c r="H91" i="2" s="1"/>
  <c r="H89" i="2"/>
  <c r="J18" i="2"/>
  <c r="J91" i="2" s="1"/>
  <c r="J89" i="2"/>
  <c r="I23" i="18"/>
  <c r="H92" i="2"/>
  <c r="K92" i="2"/>
  <c r="D92" i="2"/>
  <c r="D57" i="2"/>
  <c r="I92" i="2"/>
  <c r="F49" i="6"/>
  <c r="B11" i="6"/>
  <c r="E91" i="2"/>
  <c r="J23" i="18"/>
  <c r="J33" i="18"/>
  <c r="H23" i="18"/>
  <c r="L23" i="18"/>
  <c r="E23" i="18"/>
  <c r="F33" i="18"/>
  <c r="I33" i="18"/>
  <c r="J13" i="18"/>
  <c r="F13" i="18"/>
  <c r="D35" i="2"/>
  <c r="J17" i="2"/>
  <c r="C35" i="2"/>
  <c r="G17" i="2"/>
  <c r="I35" i="2"/>
  <c r="K36" i="2"/>
  <c r="L35" i="2"/>
  <c r="K18" i="2"/>
  <c r="E35" i="2"/>
  <c r="H17" i="2"/>
  <c r="I17" i="2"/>
  <c r="F17" i="2"/>
  <c r="F35" i="2"/>
  <c r="J35" i="2"/>
  <c r="G35" i="2"/>
  <c r="D17" i="2"/>
  <c r="H35" i="2"/>
  <c r="C17" i="2"/>
  <c r="L17" i="2"/>
  <c r="Q25" i="6"/>
  <c r="Q17" i="6"/>
  <c r="Q19" i="18"/>
  <c r="Q20" i="18"/>
  <c r="B31" i="2"/>
  <c r="B36" i="2"/>
  <c r="B35" i="2"/>
  <c r="B18" i="2"/>
  <c r="B13" i="2"/>
  <c r="O28" i="4"/>
  <c r="O67" i="4" s="1"/>
  <c r="N28" i="4"/>
  <c r="D7" i="3"/>
  <c r="G10" i="18"/>
  <c r="B9" i="18"/>
  <c r="B13" i="18" s="1"/>
  <c r="I8" i="15"/>
  <c r="G14" i="15"/>
  <c r="E33" i="18"/>
  <c r="E9" i="18"/>
  <c r="E13" i="18" s="1"/>
  <c r="I49" i="18"/>
  <c r="L32" i="15"/>
  <c r="I50" i="18"/>
  <c r="E50" i="18"/>
  <c r="B50" i="18"/>
  <c r="K50" i="18"/>
  <c r="K53" i="18" s="1"/>
  <c r="H32" i="15"/>
  <c r="C49" i="18"/>
  <c r="C53" i="18" s="1"/>
  <c r="F49" i="18"/>
  <c r="H49" i="18"/>
  <c r="F50" i="18"/>
  <c r="H50" i="18"/>
  <c r="J49" i="18"/>
  <c r="G49" i="18"/>
  <c r="J50" i="18"/>
  <c r="D49" i="18"/>
  <c r="D53" i="18" s="1"/>
  <c r="J32" i="15"/>
  <c r="L49" i="18"/>
  <c r="E32" i="15"/>
  <c r="F42" i="6"/>
  <c r="L42" i="6"/>
  <c r="B41" i="6"/>
  <c r="H42" i="6"/>
  <c r="G42" i="6"/>
  <c r="J42" i="6"/>
  <c r="E42" i="6"/>
  <c r="H18" i="3"/>
  <c r="W21" i="30" s="1"/>
  <c r="E27" i="6"/>
  <c r="J11" i="6"/>
  <c r="E75" i="3"/>
  <c r="L10" i="18"/>
  <c r="B8" i="15"/>
  <c r="L27" i="6"/>
  <c r="B14" i="15"/>
  <c r="E11" i="6"/>
  <c r="H27" i="6"/>
  <c r="H10" i="3"/>
  <c r="G19" i="6"/>
  <c r="B44" i="15"/>
  <c r="D27" i="6"/>
  <c r="G27" i="6"/>
  <c r="E19" i="6"/>
  <c r="L11" i="6"/>
  <c r="D76" i="6"/>
  <c r="C27" i="6"/>
  <c r="L19" i="6"/>
  <c r="D11" i="6"/>
  <c r="H11" i="6"/>
  <c r="K19" i="6"/>
  <c r="J27" i="6"/>
  <c r="J19" i="6"/>
  <c r="K11" i="6"/>
  <c r="F19" i="6"/>
  <c r="G11" i="6"/>
  <c r="C19" i="6"/>
  <c r="F11" i="6"/>
  <c r="F27" i="6"/>
  <c r="E54" i="6"/>
  <c r="C14" i="15"/>
  <c r="C33" i="2" s="1"/>
  <c r="C8" i="15"/>
  <c r="C15" i="2" s="1"/>
  <c r="D14" i="15"/>
  <c r="D33" i="2" s="1"/>
  <c r="D8" i="15"/>
  <c r="D15" i="2" s="1"/>
  <c r="E65" i="6"/>
  <c r="B53" i="3"/>
  <c r="O32" i="11"/>
  <c r="C64" i="3"/>
  <c r="F14" i="15"/>
  <c r="G9" i="15"/>
  <c r="G15" i="2" s="1"/>
  <c r="C66" i="15"/>
  <c r="C76" i="6"/>
  <c r="C75" i="3"/>
  <c r="E64" i="3"/>
  <c r="C54" i="6"/>
  <c r="F70" i="3"/>
  <c r="F73" i="6"/>
  <c r="C53" i="3"/>
  <c r="F51" i="3"/>
  <c r="D64" i="3"/>
  <c r="E55" i="15"/>
  <c r="E76" i="6"/>
  <c r="C44" i="15"/>
  <c r="H9" i="15"/>
  <c r="H15" i="2" s="1"/>
  <c r="H88" i="2" s="1"/>
  <c r="E21" i="15"/>
  <c r="E51" i="2" s="1"/>
  <c r="F9" i="15"/>
  <c r="F15" i="2" s="1"/>
  <c r="O26" i="11"/>
  <c r="E53" i="3"/>
  <c r="F41" i="15"/>
  <c r="AE49" i="6"/>
  <c r="G10" i="3"/>
  <c r="F48" i="3"/>
  <c r="B64" i="3"/>
  <c r="F61" i="3"/>
  <c r="K21" i="15"/>
  <c r="K51" i="2" s="1"/>
  <c r="K57" i="2" s="1"/>
  <c r="C10" i="3"/>
  <c r="F21" i="15"/>
  <c r="F51" i="2" s="1"/>
  <c r="F50" i="3"/>
  <c r="F62" i="3"/>
  <c r="J10" i="3"/>
  <c r="L9" i="15"/>
  <c r="L15" i="2" s="1"/>
  <c r="F52" i="6"/>
  <c r="F63" i="15"/>
  <c r="H21" i="15"/>
  <c r="H51" i="2" s="1"/>
  <c r="H57" i="2" s="1"/>
  <c r="D53" i="3"/>
  <c r="B65" i="6"/>
  <c r="C55" i="15"/>
  <c r="O8" i="11"/>
  <c r="O50" i="11" s="1"/>
  <c r="G21" i="15"/>
  <c r="G51" i="2" s="1"/>
  <c r="S10" i="3"/>
  <c r="S42" i="3"/>
  <c r="K8" i="15"/>
  <c r="B75" i="3"/>
  <c r="I27" i="6"/>
  <c r="L21" i="15"/>
  <c r="L51" i="2" s="1"/>
  <c r="O21" i="11"/>
  <c r="D54" i="6"/>
  <c r="K10" i="3"/>
  <c r="J21" i="15"/>
  <c r="J51" i="2" s="1"/>
  <c r="H15" i="15"/>
  <c r="H33" i="2" s="1"/>
  <c r="J15" i="15"/>
  <c r="J33" i="2" s="1"/>
  <c r="I15" i="15"/>
  <c r="I33" i="2" s="1"/>
  <c r="D65" i="6"/>
  <c r="D55" i="15"/>
  <c r="F60" i="6"/>
  <c r="F64" i="15"/>
  <c r="F51" i="6"/>
  <c r="F71" i="6"/>
  <c r="D44" i="15"/>
  <c r="F61" i="15"/>
  <c r="F50" i="15"/>
  <c r="F59" i="3"/>
  <c r="F73" i="3"/>
  <c r="E66" i="15"/>
  <c r="D66" i="15"/>
  <c r="E44" i="15"/>
  <c r="C65" i="6"/>
  <c r="F62" i="6"/>
  <c r="C9" i="6"/>
  <c r="B76" i="6"/>
  <c r="F74" i="6"/>
  <c r="B55" i="15"/>
  <c r="F53" i="15"/>
  <c r="L10" i="3"/>
  <c r="E15" i="15"/>
  <c r="E33" i="2" s="1"/>
  <c r="F52" i="15"/>
  <c r="D75" i="3"/>
  <c r="F72" i="3"/>
  <c r="K15" i="15"/>
  <c r="K33" i="2" s="1"/>
  <c r="E9" i="15"/>
  <c r="E15" i="2" s="1"/>
  <c r="B66" i="15"/>
  <c r="B54" i="6"/>
  <c r="F42" i="15"/>
  <c r="F63" i="6"/>
  <c r="E39" i="2" l="1"/>
  <c r="K39" i="2"/>
  <c r="E88" i="2"/>
  <c r="H39" i="2"/>
  <c r="J39" i="2"/>
  <c r="I39" i="2"/>
  <c r="D8" i="2"/>
  <c r="D81" i="2" s="1"/>
  <c r="D39" i="3"/>
  <c r="L18" i="2"/>
  <c r="L91" i="2" s="1"/>
  <c r="L89" i="2"/>
  <c r="G18" i="2"/>
  <c r="G91" i="2" s="1"/>
  <c r="G89" i="2"/>
  <c r="E89" i="2"/>
  <c r="Q52" i="2"/>
  <c r="AB52" i="2" s="1"/>
  <c r="Q89" i="2"/>
  <c r="AB89" i="2" s="1"/>
  <c r="E92" i="2"/>
  <c r="E57" i="2"/>
  <c r="B92" i="2"/>
  <c r="B57" i="2"/>
  <c r="F92" i="2"/>
  <c r="F57" i="2"/>
  <c r="J92" i="2"/>
  <c r="J57" i="2"/>
  <c r="B87" i="2"/>
  <c r="C13" i="2"/>
  <c r="C86" i="2" s="1"/>
  <c r="C90" i="2"/>
  <c r="L90" i="2"/>
  <c r="B86" i="2"/>
  <c r="D90" i="2"/>
  <c r="J53" i="18"/>
  <c r="K91" i="2"/>
  <c r="H53" i="18"/>
  <c r="Q23" i="18"/>
  <c r="F53" i="18"/>
  <c r="I53" i="18"/>
  <c r="B91" i="2"/>
  <c r="G90" i="2"/>
  <c r="F21" i="2"/>
  <c r="F90" i="2"/>
  <c r="J90" i="2"/>
  <c r="H21" i="2"/>
  <c r="H90" i="2"/>
  <c r="I90" i="2"/>
  <c r="D88" i="2"/>
  <c r="C88" i="2"/>
  <c r="C39" i="2"/>
  <c r="D39" i="2"/>
  <c r="L21" i="2"/>
  <c r="G33" i="18"/>
  <c r="G13" i="18"/>
  <c r="L13" i="18"/>
  <c r="E17" i="2"/>
  <c r="U85" i="2"/>
  <c r="Q31" i="2"/>
  <c r="AB31" i="2" s="1"/>
  <c r="Q35" i="2"/>
  <c r="AB35" i="2" s="1"/>
  <c r="Q36" i="2"/>
  <c r="AB36" i="2" s="1"/>
  <c r="Q9" i="6"/>
  <c r="Q8" i="15"/>
  <c r="Q14" i="15"/>
  <c r="Q20" i="15"/>
  <c r="Q29" i="18"/>
  <c r="Q30" i="18"/>
  <c r="T30" i="18" s="1"/>
  <c r="Q10" i="18"/>
  <c r="T10" i="18" s="1"/>
  <c r="Q9" i="18"/>
  <c r="B15" i="2"/>
  <c r="B17" i="2"/>
  <c r="B90" i="2" s="1"/>
  <c r="B33" i="2"/>
  <c r="B39" i="2" s="1"/>
  <c r="U66" i="2"/>
  <c r="U75" i="2" s="1"/>
  <c r="H31" i="3"/>
  <c r="K32" i="15"/>
  <c r="T10" i="6"/>
  <c r="T26" i="6"/>
  <c r="C15" i="15"/>
  <c r="W33" i="18"/>
  <c r="U26" i="2"/>
  <c r="D10" i="3"/>
  <c r="AH69" i="3"/>
  <c r="AF80" i="18"/>
  <c r="Q19" i="6"/>
  <c r="B49" i="18"/>
  <c r="B53" i="18" s="1"/>
  <c r="G15" i="15"/>
  <c r="G33" i="2" s="1"/>
  <c r="G39" i="2" s="1"/>
  <c r="I32" i="15"/>
  <c r="B19" i="6"/>
  <c r="B27" i="6"/>
  <c r="I21" i="15"/>
  <c r="I51" i="2" s="1"/>
  <c r="G32" i="15"/>
  <c r="G33" i="15" s="1"/>
  <c r="T7" i="3"/>
  <c r="D19" i="6"/>
  <c r="B42" i="6"/>
  <c r="G50" i="18"/>
  <c r="G53" i="18" s="1"/>
  <c r="E49" i="18"/>
  <c r="E53" i="18" s="1"/>
  <c r="D42" i="6"/>
  <c r="D43" i="6" s="1"/>
  <c r="C9" i="15"/>
  <c r="C32" i="15"/>
  <c r="L50" i="18"/>
  <c r="L53" i="18" s="1"/>
  <c r="D32" i="15"/>
  <c r="D33" i="15" s="1"/>
  <c r="B9" i="15"/>
  <c r="B32" i="15"/>
  <c r="F32" i="15"/>
  <c r="F33" i="15" s="1"/>
  <c r="C42" i="6"/>
  <c r="I42" i="6"/>
  <c r="K42" i="6"/>
  <c r="K43" i="6" s="1"/>
  <c r="C41" i="6"/>
  <c r="Q41" i="6" s="1"/>
  <c r="I42" i="3"/>
  <c r="J42" i="3"/>
  <c r="W27" i="6"/>
  <c r="I11" i="6"/>
  <c r="K27" i="6"/>
  <c r="B10" i="3"/>
  <c r="T9" i="3"/>
  <c r="L43" i="6"/>
  <c r="E43" i="6"/>
  <c r="G43" i="6"/>
  <c r="AF69" i="18"/>
  <c r="F43" i="6"/>
  <c r="C11" i="6"/>
  <c r="H19" i="6"/>
  <c r="L42" i="3"/>
  <c r="C21" i="15"/>
  <c r="D9" i="15"/>
  <c r="D21" i="15"/>
  <c r="W21" i="15" s="1"/>
  <c r="D15" i="15"/>
  <c r="S32" i="15"/>
  <c r="E78" i="6"/>
  <c r="F15" i="15"/>
  <c r="C77" i="3"/>
  <c r="F44" i="15"/>
  <c r="C68" i="15"/>
  <c r="J33" i="15"/>
  <c r="H43" i="6"/>
  <c r="B21" i="15"/>
  <c r="F76" i="6"/>
  <c r="H33" i="15"/>
  <c r="F53" i="3"/>
  <c r="E77" i="3"/>
  <c r="C78" i="6"/>
  <c r="E68" i="15"/>
  <c r="J9" i="15"/>
  <c r="J15" i="2" s="1"/>
  <c r="F64" i="3"/>
  <c r="D77" i="3"/>
  <c r="AH48" i="6"/>
  <c r="F66" i="15"/>
  <c r="B78" i="6"/>
  <c r="F54" i="6"/>
  <c r="I10" i="3"/>
  <c r="B77" i="3"/>
  <c r="D68" i="15"/>
  <c r="E10" i="3"/>
  <c r="F75" i="3"/>
  <c r="K9" i="15"/>
  <c r="K15" i="2" s="1"/>
  <c r="E33" i="15"/>
  <c r="D78" i="6"/>
  <c r="F55" i="15"/>
  <c r="F65" i="6"/>
  <c r="F10" i="3"/>
  <c r="AF60" i="15"/>
  <c r="B68" i="15"/>
  <c r="J43" i="6"/>
  <c r="L15" i="15"/>
  <c r="L33" i="2" s="1"/>
  <c r="L88" i="2" s="1"/>
  <c r="L33" i="15"/>
  <c r="B15" i="15"/>
  <c r="G88" i="2" l="1"/>
  <c r="L39" i="2"/>
  <c r="F39" i="15"/>
  <c r="AF38" i="15" s="1"/>
  <c r="F33" i="2"/>
  <c r="Q18" i="2"/>
  <c r="AB18" i="2" s="1"/>
  <c r="G21" i="2"/>
  <c r="Q86" i="2"/>
  <c r="AB86" i="2" s="1"/>
  <c r="Q13" i="2"/>
  <c r="AB13" i="2" s="1"/>
  <c r="U52" i="2"/>
  <c r="R52" i="2"/>
  <c r="U35" i="2"/>
  <c r="U36" i="2"/>
  <c r="U89" i="2"/>
  <c r="D21" i="2"/>
  <c r="C21" i="2"/>
  <c r="B102" i="2" s="1"/>
  <c r="G102" i="2" s="1"/>
  <c r="G138" i="2" s="1"/>
  <c r="K88" i="2"/>
  <c r="K94" i="2" s="1"/>
  <c r="K21" i="2"/>
  <c r="B106" i="2" s="1"/>
  <c r="G106" i="2" s="1"/>
  <c r="G142" i="2" s="1"/>
  <c r="J88" i="2"/>
  <c r="J94" i="2" s="1"/>
  <c r="J21" i="2"/>
  <c r="Q51" i="2"/>
  <c r="AB51" i="2" s="1"/>
  <c r="I57" i="2"/>
  <c r="H62" i="2"/>
  <c r="H81" i="2" s="1"/>
  <c r="H39" i="3"/>
  <c r="H42" i="3" s="1"/>
  <c r="L92" i="2"/>
  <c r="L94" i="2" s="1"/>
  <c r="L57" i="2"/>
  <c r="G92" i="2"/>
  <c r="Q92" i="2" s="1"/>
  <c r="AB92" i="2" s="1"/>
  <c r="G57" i="2"/>
  <c r="Q55" i="2"/>
  <c r="AB55" i="2" s="1"/>
  <c r="C57" i="2"/>
  <c r="C87" i="2"/>
  <c r="Q87" i="2" s="1"/>
  <c r="AB87" i="2" s="1"/>
  <c r="Q50" i="2"/>
  <c r="AB50" i="2" s="1"/>
  <c r="Q91" i="2"/>
  <c r="AB91" i="2" s="1"/>
  <c r="D94" i="2"/>
  <c r="Q33" i="18"/>
  <c r="E21" i="2"/>
  <c r="B103" i="2" s="1"/>
  <c r="E90" i="2"/>
  <c r="E94" i="2" s="1"/>
  <c r="B88" i="2"/>
  <c r="U31" i="2"/>
  <c r="B21" i="2"/>
  <c r="B101" i="2" s="1"/>
  <c r="W29" i="18"/>
  <c r="Q13" i="18"/>
  <c r="W9" i="18" s="1"/>
  <c r="T29" i="18"/>
  <c r="W9" i="30"/>
  <c r="W15" i="30"/>
  <c r="H27" i="30"/>
  <c r="H65" i="2" s="1"/>
  <c r="H84" i="2" s="1"/>
  <c r="H32" i="30"/>
  <c r="H33" i="30" s="1"/>
  <c r="W33" i="30" s="1"/>
  <c r="Q33" i="2"/>
  <c r="AB33" i="2" s="1"/>
  <c r="AB39" i="2" s="1"/>
  <c r="Q17" i="2"/>
  <c r="AB17" i="2" s="1"/>
  <c r="Q42" i="6"/>
  <c r="T42" i="6" s="1"/>
  <c r="Q32" i="15"/>
  <c r="Q49" i="18"/>
  <c r="Q50" i="18"/>
  <c r="Q15" i="15"/>
  <c r="Q21" i="15"/>
  <c r="X74" i="2"/>
  <c r="U18" i="2"/>
  <c r="H34" i="3"/>
  <c r="W34" i="3" s="1"/>
  <c r="W10" i="3"/>
  <c r="T33" i="18"/>
  <c r="U16" i="2"/>
  <c r="T41" i="3"/>
  <c r="T10" i="3"/>
  <c r="W18" i="3"/>
  <c r="B104" i="2"/>
  <c r="U14" i="2"/>
  <c r="T20" i="15"/>
  <c r="T21" i="15" s="1"/>
  <c r="C33" i="15"/>
  <c r="T9" i="18"/>
  <c r="AH47" i="3"/>
  <c r="W53" i="18"/>
  <c r="B43" i="6"/>
  <c r="W13" i="18"/>
  <c r="W9" i="15"/>
  <c r="W33" i="15"/>
  <c r="W43" i="6"/>
  <c r="W11" i="6"/>
  <c r="T8" i="15"/>
  <c r="AF58" i="18"/>
  <c r="U82" i="2"/>
  <c r="B42" i="3"/>
  <c r="Q27" i="6"/>
  <c r="Q11" i="6"/>
  <c r="C43" i="6"/>
  <c r="AH58" i="3"/>
  <c r="AD58" i="18"/>
  <c r="AD63" i="18" s="1"/>
  <c r="AD61" i="18"/>
  <c r="I19" i="6"/>
  <c r="AH59" i="6" s="1"/>
  <c r="S33" i="15"/>
  <c r="K42" i="3"/>
  <c r="D42" i="3"/>
  <c r="S43" i="6"/>
  <c r="AH70" i="6"/>
  <c r="I43" i="6"/>
  <c r="C42" i="3"/>
  <c r="F77" i="3"/>
  <c r="F68" i="15"/>
  <c r="F78" i="6"/>
  <c r="Q10" i="3"/>
  <c r="W8" i="30" s="1"/>
  <c r="I9" i="15"/>
  <c r="K33" i="15"/>
  <c r="T11" i="6"/>
  <c r="G42" i="3"/>
  <c r="B33" i="15"/>
  <c r="R18" i="2" l="1"/>
  <c r="F88" i="2"/>
  <c r="F94" i="2" s="1"/>
  <c r="F39" i="2"/>
  <c r="R13" i="2"/>
  <c r="X21" i="2"/>
  <c r="AB57" i="2"/>
  <c r="R70" i="2"/>
  <c r="AC70" i="2" s="1"/>
  <c r="AC52" i="2"/>
  <c r="R89" i="2"/>
  <c r="AC89" i="2" s="1"/>
  <c r="G94" i="2"/>
  <c r="R31" i="2"/>
  <c r="AC13" i="2"/>
  <c r="R36" i="2"/>
  <c r="AC18" i="2"/>
  <c r="R50" i="2"/>
  <c r="G101" i="2"/>
  <c r="G137" i="2" s="1"/>
  <c r="B137" i="2"/>
  <c r="C101" i="2"/>
  <c r="U92" i="2"/>
  <c r="U55" i="2"/>
  <c r="R55" i="2"/>
  <c r="B142" i="2"/>
  <c r="C106" i="2"/>
  <c r="B140" i="2"/>
  <c r="C104" i="2"/>
  <c r="U51" i="2"/>
  <c r="U17" i="2"/>
  <c r="R17" i="2"/>
  <c r="B138" i="2"/>
  <c r="C102" i="2"/>
  <c r="H102" i="2" s="1"/>
  <c r="H138" i="2" s="1"/>
  <c r="U33" i="2"/>
  <c r="U39" i="2" s="1"/>
  <c r="B139" i="2"/>
  <c r="C103" i="2"/>
  <c r="U91" i="2"/>
  <c r="H94" i="2"/>
  <c r="AF49" i="15"/>
  <c r="I15" i="2"/>
  <c r="H75" i="2"/>
  <c r="X75" i="2" s="1"/>
  <c r="U50" i="2"/>
  <c r="Q57" i="2"/>
  <c r="C94" i="2"/>
  <c r="Q90" i="2"/>
  <c r="AB90" i="2" s="1"/>
  <c r="G69" i="4"/>
  <c r="H69" i="4"/>
  <c r="B94" i="2"/>
  <c r="Q39" i="2"/>
  <c r="T50" i="18"/>
  <c r="Q53" i="18"/>
  <c r="W49" i="18" s="1"/>
  <c r="W14" i="30"/>
  <c r="W27" i="30"/>
  <c r="G103" i="2"/>
  <c r="G139" i="2" s="1"/>
  <c r="G104" i="2"/>
  <c r="G140" i="2" s="1"/>
  <c r="Q9" i="15"/>
  <c r="X39" i="2"/>
  <c r="U81" i="2"/>
  <c r="AD62" i="18"/>
  <c r="T13" i="18"/>
  <c r="AD59" i="18" s="1"/>
  <c r="T32" i="15"/>
  <c r="T39" i="3"/>
  <c r="W7" i="3"/>
  <c r="U87" i="2"/>
  <c r="E42" i="3"/>
  <c r="Q42" i="3"/>
  <c r="W39" i="3" s="1"/>
  <c r="T49" i="18"/>
  <c r="AF49" i="6"/>
  <c r="S27" i="6"/>
  <c r="AE51" i="6"/>
  <c r="T27" i="6"/>
  <c r="I33" i="15"/>
  <c r="Q33" i="15" s="1"/>
  <c r="U57" i="2" l="1"/>
  <c r="R68" i="2"/>
  <c r="AC68" i="2" s="1"/>
  <c r="AC50" i="2"/>
  <c r="R87" i="2"/>
  <c r="AC87" i="2" s="1"/>
  <c r="R54" i="2"/>
  <c r="AC36" i="2"/>
  <c r="R49" i="2"/>
  <c r="AC31" i="2"/>
  <c r="R73" i="2"/>
  <c r="AC73" i="2" s="1"/>
  <c r="AC55" i="2"/>
  <c r="R35" i="2"/>
  <c r="AC17" i="2"/>
  <c r="U90" i="2"/>
  <c r="C142" i="2"/>
  <c r="D106" i="2"/>
  <c r="I106" i="2" s="1"/>
  <c r="I142" i="2" s="1"/>
  <c r="D102" i="2"/>
  <c r="E102" i="2" s="1"/>
  <c r="C138" i="2"/>
  <c r="X36" i="2"/>
  <c r="D103" i="2"/>
  <c r="C139" i="2"/>
  <c r="D104" i="2"/>
  <c r="C140" i="2"/>
  <c r="D101" i="2"/>
  <c r="C137" i="2"/>
  <c r="H106" i="2"/>
  <c r="H142" i="2" s="1"/>
  <c r="I21" i="2"/>
  <c r="B105" i="2" s="1"/>
  <c r="I88" i="2"/>
  <c r="Q15" i="2"/>
  <c r="AB15" i="2" s="1"/>
  <c r="AB21" i="2" s="1"/>
  <c r="I69" i="4"/>
  <c r="I70" i="4" s="1"/>
  <c r="G70" i="4"/>
  <c r="H70" i="4"/>
  <c r="H104" i="2"/>
  <c r="H140" i="2" s="1"/>
  <c r="H101" i="2"/>
  <c r="H137" i="2" s="1"/>
  <c r="H103" i="2"/>
  <c r="H139" i="2" s="1"/>
  <c r="AD60" i="18"/>
  <c r="T53" i="18"/>
  <c r="X94" i="2"/>
  <c r="U13" i="2"/>
  <c r="T42" i="3"/>
  <c r="Q43" i="6"/>
  <c r="T33" i="15"/>
  <c r="T9" i="15"/>
  <c r="T43" i="6"/>
  <c r="R92" i="2" l="1"/>
  <c r="AC92" i="2" s="1"/>
  <c r="D142" i="2"/>
  <c r="E138" i="2"/>
  <c r="J102" i="2"/>
  <c r="J138" i="2" s="1"/>
  <c r="D138" i="2"/>
  <c r="R67" i="2"/>
  <c r="AC67" i="2" s="1"/>
  <c r="AC49" i="2"/>
  <c r="R86" i="2"/>
  <c r="I102" i="2"/>
  <c r="I138" i="2" s="1"/>
  <c r="R72" i="2"/>
  <c r="AC72" i="2" s="1"/>
  <c r="AC54" i="2"/>
  <c r="R91" i="2"/>
  <c r="AC91" i="2" s="1"/>
  <c r="E106" i="2"/>
  <c r="E142" i="2" s="1"/>
  <c r="R53" i="2"/>
  <c r="AC35" i="2"/>
  <c r="R15" i="2"/>
  <c r="B110" i="2"/>
  <c r="C105" i="2"/>
  <c r="H105" i="2" s="1"/>
  <c r="B141" i="2"/>
  <c r="G105" i="2"/>
  <c r="E104" i="2"/>
  <c r="E140" i="2" s="1"/>
  <c r="D140" i="2"/>
  <c r="E103" i="2"/>
  <c r="E139" i="2" s="1"/>
  <c r="D139" i="2"/>
  <c r="E101" i="2"/>
  <c r="E137" i="2" s="1"/>
  <c r="D137" i="2"/>
  <c r="U15" i="2"/>
  <c r="U21" i="2" s="1"/>
  <c r="Q21" i="2"/>
  <c r="I94" i="2"/>
  <c r="Q88" i="2"/>
  <c r="AB88" i="2" s="1"/>
  <c r="AB94" i="2" s="1"/>
  <c r="I104" i="2"/>
  <c r="I140" i="2" s="1"/>
  <c r="I101" i="2"/>
  <c r="I137" i="2" s="1"/>
  <c r="I103" i="2"/>
  <c r="I139" i="2" s="1"/>
  <c r="U86" i="2"/>
  <c r="AF51" i="6"/>
  <c r="J151" i="2" l="1"/>
  <c r="B146" i="2"/>
  <c r="AC86" i="2"/>
  <c r="J106" i="2"/>
  <c r="J142" i="2" s="1"/>
  <c r="R33" i="2"/>
  <c r="AC15" i="2"/>
  <c r="AC21" i="2" s="1"/>
  <c r="R71" i="2"/>
  <c r="AC71" i="2" s="1"/>
  <c r="AC53" i="2"/>
  <c r="J104" i="2"/>
  <c r="J140" i="2" s="1"/>
  <c r="J103" i="2"/>
  <c r="J139" i="2" s="1"/>
  <c r="G110" i="2"/>
  <c r="G146" i="2" s="1"/>
  <c r="G141" i="2"/>
  <c r="D105" i="2"/>
  <c r="D141" i="2" s="1"/>
  <c r="C141" i="2"/>
  <c r="C110" i="2"/>
  <c r="C146" i="2" s="1"/>
  <c r="R21" i="2"/>
  <c r="R39" i="2" s="1"/>
  <c r="R57" i="2" s="1"/>
  <c r="R75" i="2" s="1"/>
  <c r="H110" i="2"/>
  <c r="H146" i="2" s="1"/>
  <c r="H141" i="2"/>
  <c r="Q94" i="2"/>
  <c r="U88" i="2"/>
  <c r="U94" i="2" s="1"/>
  <c r="E4" i="29"/>
  <c r="X18" i="2"/>
  <c r="J101" i="2"/>
  <c r="J137" i="2" s="1"/>
  <c r="R90" i="2" l="1"/>
  <c r="AC90" i="2" s="1"/>
  <c r="I105" i="2"/>
  <c r="R51" i="2"/>
  <c r="AC33" i="2"/>
  <c r="AC39" i="2" s="1"/>
  <c r="E105" i="2"/>
  <c r="J105" i="2" s="1"/>
  <c r="J141" i="2" s="1"/>
  <c r="X92" i="2"/>
  <c r="D110" i="2"/>
  <c r="D146" i="2" s="1"/>
  <c r="I110" i="2"/>
  <c r="I146" i="2" s="1"/>
  <c r="I141" i="2"/>
  <c r="E110" i="2" l="1"/>
  <c r="E146" i="2" s="1"/>
  <c r="E141" i="2"/>
  <c r="I153" i="2"/>
  <c r="R69" i="2"/>
  <c r="AC69" i="2" s="1"/>
  <c r="AC75" i="2" s="1"/>
  <c r="AC51" i="2"/>
  <c r="AC57" i="2" s="1"/>
  <c r="J154" i="2" s="1"/>
  <c r="J155" i="2" s="1"/>
  <c r="R88" i="2"/>
  <c r="J110" i="2"/>
  <c r="J146" i="2" s="1"/>
  <c r="F42" i="3"/>
  <c r="W42" i="3" s="1"/>
  <c r="J111" i="2" l="1"/>
  <c r="J147" i="2" s="1"/>
  <c r="AC88" i="2"/>
  <c r="AC94" i="2" s="1"/>
  <c r="AC95" i="2" s="1"/>
  <c r="R94" i="2"/>
  <c r="A12" i="8"/>
  <c r="A17" i="8" s="1"/>
  <c r="A18" i="8" s="1"/>
  <c r="A19" i="8" s="1"/>
  <c r="A20" i="8" s="1"/>
  <c r="A29" i="8" l="1"/>
  <c r="A30" i="8" s="1"/>
  <c r="A36" i="8" s="1"/>
  <c r="A4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jajones</author>
  </authors>
  <commentList>
    <comment ref="E76" authorId="0" shapeId="0" xr:uid="{00000000-0006-0000-1600-000001000000}">
      <text>
        <r>
          <rPr>
            <b/>
            <sz val="9"/>
            <color indexed="81"/>
            <rFont val="Tahoma"/>
            <family val="2"/>
          </rPr>
          <t>jajones:</t>
        </r>
        <r>
          <rPr>
            <sz val="9"/>
            <color indexed="81"/>
            <rFont val="Tahoma"/>
            <family val="2"/>
          </rPr>
          <t xml:space="preserve">
7% of £44,733k</t>
        </r>
      </text>
    </comment>
  </commentList>
</comments>
</file>

<file path=xl/sharedStrings.xml><?xml version="1.0" encoding="utf-8"?>
<sst xmlns="http://schemas.openxmlformats.org/spreadsheetml/2006/main" count="3204" uniqueCount="665">
  <si>
    <t xml:space="preserve"> Appendix 3 General Fund &amp; HRA Budget Proposals 
2021-22 to 2024-25</t>
  </si>
  <si>
    <t xml:space="preserve">General Fund Budget Proposals Summary </t>
  </si>
  <si>
    <t>2026-27 to 2029-30</t>
  </si>
  <si>
    <t>Check:</t>
  </si>
  <si>
    <t>Amended Bids &amp; Savings</t>
  </si>
  <si>
    <t>New Bids &amp; Savings</t>
  </si>
  <si>
    <t>2026/27</t>
  </si>
  <si>
    <t>Service Area:</t>
  </si>
  <si>
    <t>Contractual Inflation</t>
  </si>
  <si>
    <t>Pressures</t>
  </si>
  <si>
    <t>Existing Efficiencies</t>
  </si>
  <si>
    <t>Invest to Save</t>
  </si>
  <si>
    <t>Fees &amp; Charges</t>
  </si>
  <si>
    <t xml:space="preserve">New Investment/Bids </t>
  </si>
  <si>
    <t>Transformation &amp; New Efficiency</t>
  </si>
  <si>
    <t>Service Reductions</t>
  </si>
  <si>
    <t>Total Variation</t>
  </si>
  <si>
    <t>Original Figures</t>
  </si>
  <si>
    <t>Additional (Savings)/Bids</t>
  </si>
  <si>
    <t>£000's</t>
  </si>
  <si>
    <t>FTE's</t>
  </si>
  <si>
    <t>Communities &amp; Citizen Services</t>
  </si>
  <si>
    <t>Housing Services</t>
  </si>
  <si>
    <t>Community Safety</t>
  </si>
  <si>
    <t>Information &amp; Technology</t>
  </si>
  <si>
    <t>Corporate Property</t>
  </si>
  <si>
    <t>Economy, Regeneration &amp; Sustainability</t>
  </si>
  <si>
    <t>Planning &amp; Regulatory Services</t>
  </si>
  <si>
    <t>Oxford Direct Services</t>
  </si>
  <si>
    <t>Corporate Communications</t>
  </si>
  <si>
    <t>Financial Services</t>
  </si>
  <si>
    <t>Law &amp; Governance</t>
  </si>
  <si>
    <t>£</t>
  </si>
  <si>
    <t>Chief Executive</t>
  </si>
  <si>
    <t>People</t>
  </si>
  <si>
    <t>Total</t>
  </si>
  <si>
    <t>FTE</t>
  </si>
  <si>
    <t>2027/28</t>
  </si>
  <si>
    <t>2028/29</t>
  </si>
  <si>
    <t>2029/30</t>
  </si>
  <si>
    <t>Total Summary</t>
  </si>
  <si>
    <t>Cumulative MTFP Position</t>
  </si>
  <si>
    <t>MTFP Feeder</t>
  </si>
  <si>
    <t>Original version</t>
  </si>
  <si>
    <t>2025/26</t>
  </si>
  <si>
    <t>£'000s</t>
  </si>
  <si>
    <t>Invest To Save</t>
  </si>
  <si>
    <t>Fees And Charges</t>
  </si>
  <si>
    <t>Transformation &amp; New Efficiencies</t>
  </si>
  <si>
    <t>Efficiency Savings</t>
  </si>
  <si>
    <t>Risks:</t>
  </si>
  <si>
    <t>2022-23</t>
  </si>
  <si>
    <t>2023-24</t>
  </si>
  <si>
    <t>2024-25</t>
  </si>
  <si>
    <t>H</t>
  </si>
  <si>
    <t>M</t>
  </si>
  <si>
    <t>L</t>
  </si>
  <si>
    <t xml:space="preserve">Total </t>
  </si>
  <si>
    <t>Aditional Savings</t>
  </si>
  <si>
    <t xml:space="preserve">Communities &amp; Citizen Services Budget Proposals Summary </t>
  </si>
  <si>
    <t>Checks:</t>
  </si>
  <si>
    <t xml:space="preserve">New Investment/ Bids </t>
  </si>
  <si>
    <t>Transformations &amp; New Efficiencies</t>
  </si>
  <si>
    <t>Budget Target</t>
  </si>
  <si>
    <t>Variance to Target</t>
  </si>
  <si>
    <t>Communities &amp; Citizens Services</t>
  </si>
  <si>
    <t>Risks - Efficiency Savings</t>
  </si>
  <si>
    <t>2029/2030</t>
  </si>
  <si>
    <t>High</t>
  </si>
  <si>
    <t>Medium</t>
  </si>
  <si>
    <t>Low</t>
  </si>
  <si>
    <t>Contingency</t>
  </si>
  <si>
    <t>High - 80%</t>
  </si>
  <si>
    <t>Medium - 40%</t>
  </si>
  <si>
    <t>Low - 0%</t>
  </si>
  <si>
    <t>Risks - Fees &amp; Charges</t>
  </si>
  <si>
    <t>Risks - Service Reductions</t>
  </si>
  <si>
    <t>Total Contingency</t>
  </si>
  <si>
    <t>Proposal</t>
  </si>
  <si>
    <t>2026-27</t>
  </si>
  <si>
    <t>2027-28</t>
  </si>
  <si>
    <t>2028-29</t>
  </si>
  <si>
    <t>2029-30</t>
  </si>
  <si>
    <t>H/M/L</t>
  </si>
  <si>
    <t>£000s</t>
  </si>
  <si>
    <t>Total Contractual Inflation</t>
  </si>
  <si>
    <t>Culture</t>
  </si>
  <si>
    <t>Increase events staffing</t>
  </si>
  <si>
    <t>Total Pressures</t>
  </si>
  <si>
    <t>Total Existing Efficiencies</t>
  </si>
  <si>
    <t>Total Invest to Save</t>
  </si>
  <si>
    <t>Fees and Charges</t>
  </si>
  <si>
    <t xml:space="preserve">Community Centres </t>
  </si>
  <si>
    <t>Leisure Management</t>
  </si>
  <si>
    <t>Total Fees and Charges</t>
  </si>
  <si>
    <t>New Investments / Bids</t>
  </si>
  <si>
    <t>Business Intelligence</t>
  </si>
  <si>
    <t>Additional Corporate Data Analyst - required for LGR work in particular</t>
  </si>
  <si>
    <t>Leisure Contract</t>
  </si>
  <si>
    <t>New creche in Blackbird Leys</t>
  </si>
  <si>
    <t>Total New Investment/Bids</t>
  </si>
  <si>
    <t>Contact Centre</t>
  </si>
  <si>
    <t>Savings from Customer Experience change programme. Staff savings expected from customers self-serving rather than calling contact centre or visiting Westgate. Improvements from implementing Tenant's portal, new Housing Application form and process and promotion of Revenues and Benefits online forms and portal, and migration of claimants to Universal Credit.</t>
  </si>
  <si>
    <t>Change programme</t>
  </si>
  <si>
    <t>Savings from Customer Experience programme</t>
  </si>
  <si>
    <t>Total Transformations</t>
  </si>
  <si>
    <t>Community Centres</t>
  </si>
  <si>
    <t>Community Centre phased move to business basis</t>
  </si>
  <si>
    <t>Localities Team</t>
  </si>
  <si>
    <t>International links (push back from 25/26 to 26/27)</t>
  </si>
  <si>
    <t>Reduction in voluntary sector grants</t>
  </si>
  <si>
    <t>Total Service Reductions</t>
  </si>
  <si>
    <t>App 3 Total cummulative</t>
  </si>
  <si>
    <t>Previous App 3</t>
  </si>
  <si>
    <t>Additional (savings)/bids</t>
  </si>
  <si>
    <t>Strategy &amp; Service Development</t>
  </si>
  <si>
    <t>Young People Pathway Contribution (£125k p/a from 20/21 +£3k uplift per annum for inflation)  £3k pressure added 26/27</t>
  </si>
  <si>
    <t>Homelessness Prevention</t>
  </si>
  <si>
    <t>Apprentices resource</t>
  </si>
  <si>
    <t>Rapid Re-Housing</t>
  </si>
  <si>
    <t>£115k TA Pressures no longer required</t>
  </si>
  <si>
    <t>Housing Needs</t>
  </si>
  <si>
    <t>Supported accomodation management costs pilot</t>
  </si>
  <si>
    <t>Rough Sleeping &amp; Single Homelessness</t>
  </si>
  <si>
    <t xml:space="preserve"> B&amp;B Pressures (on top of the additional £1.7m in 2025-26)</t>
  </si>
  <si>
    <t xml:space="preserve"> Additional staffing &amp; Maintenance costs for additional units</t>
  </si>
  <si>
    <t>TA Repairs &amp; Maintenance Costs</t>
  </si>
  <si>
    <t>TA Furniture &amp; Equipment</t>
  </si>
  <si>
    <t>TA Rents - Bad Debt Provision</t>
  </si>
  <si>
    <t>Total Exisiting Efficiencies</t>
  </si>
  <si>
    <t>Invest to Save PBR Move on (Beam)</t>
  </si>
  <si>
    <t>Invest to Save - Savings</t>
  </si>
  <si>
    <t>TA Rental Income for 150 new Units @ £120 per week</t>
  </si>
  <si>
    <t>Gaining Hostel Status for TA Accommodation</t>
  </si>
  <si>
    <t>Face to Face Accommodation costs</t>
  </si>
  <si>
    <t>Savings from F2F Intervention</t>
  </si>
  <si>
    <t>IT System Upgrade (Housing Needs)</t>
  </si>
  <si>
    <t>Savings from Upgraded IT System</t>
  </si>
  <si>
    <t>Project Officer (G9)</t>
  </si>
  <si>
    <t>Total Housing Services Bids &amp; Savings</t>
  </si>
  <si>
    <t>2025-26</t>
  </si>
  <si>
    <t>New Investment / Bids</t>
  </si>
  <si>
    <t>Complex case team - £80k HRA, £40k RSHG</t>
  </si>
  <si>
    <t>HRA funding for complex case team pilot</t>
  </si>
  <si>
    <t>RSHG for complex team pilot</t>
  </si>
  <si>
    <t>Increased visibility on estates 3 x CRT officers - HRA</t>
  </si>
  <si>
    <t>Funding of 3 officers (HRA)</t>
  </si>
  <si>
    <t>General Licensing Team - 1 fte</t>
  </si>
  <si>
    <t xml:space="preserve">Information &amp; Technology Budget Proposals Summary </t>
  </si>
  <si>
    <t>2013/14</t>
  </si>
  <si>
    <t>2014/15</t>
  </si>
  <si>
    <t>2015/16</t>
  </si>
  <si>
    <t>2016/17</t>
  </si>
  <si>
    <t>Microsoft Licensing (Annual - Revenue)</t>
  </si>
  <si>
    <t>10% on average rise, year-on-year (based on 80K revenue baseline plus Defender and additional Co-Pilot Licenses in 25/26)</t>
  </si>
  <si>
    <t>Inflation Uplift on Applications</t>
  </si>
  <si>
    <t>3% on average rise, year-on-year (based on 3.279K revenue baseline 25/26)</t>
  </si>
  <si>
    <t>Telephony</t>
  </si>
  <si>
    <t>Double running pressure, mitigated by reduction in BT costs. This is worst case scenario. If double running costs are removed, this brings forward the 128K saving.</t>
  </si>
  <si>
    <t>Microsoft Revenue Costs</t>
  </si>
  <si>
    <t>Microsoft licenses that have been apportioned to revenue costs</t>
  </si>
  <si>
    <t>Cyber Security MS Uplift</t>
  </si>
  <si>
    <t>Additional licenses for MS Defender on all laptops (paid in 25/26 on CA90)</t>
  </si>
  <si>
    <t>Microsoft Co-Pilot Licenses</t>
  </si>
  <si>
    <t>We currently have 50, with a new cohort which will increase costs</t>
  </si>
  <si>
    <t>FCS Elections Software</t>
  </si>
  <si>
    <t>The cloud version is 26k more expensive than the legacy system</t>
  </si>
  <si>
    <t>Civica Cloud</t>
  </si>
  <si>
    <t>The cloud version is 145k more expensive than the legacy system</t>
  </si>
  <si>
    <t>IDOX</t>
  </si>
  <si>
    <t>The cloud version is 11k more expensive than the legacy system</t>
  </si>
  <si>
    <t>QL Task Centre Enterprise Uplift</t>
  </si>
  <si>
    <t>Additional modules purchased</t>
  </si>
  <si>
    <t>Asset Mgmt System</t>
  </si>
  <si>
    <t>This relates to the procurement for a new Asset Mgmt System, if the ASM is implemented in 2026/7</t>
  </si>
  <si>
    <t>DRS and Infosuite Uplift</t>
  </si>
  <si>
    <t>The cloud version is 29k more expensive than the legacy system</t>
  </si>
  <si>
    <t>Azure Consumption</t>
  </si>
  <si>
    <t>Application Uplifts (Historic)</t>
  </si>
  <si>
    <t>Variance between actual and budget (based on 24/25 figures)</t>
  </si>
  <si>
    <t>Supplier (Cloud) vs In-House Support</t>
  </si>
  <si>
    <t>Assuming 3 x G7 and 2 x G8</t>
  </si>
  <si>
    <t>Potential reduction in storage costs</t>
  </si>
  <si>
    <t>Lower Azure consumption (storage) costs by reducing amount of data stored</t>
  </si>
  <si>
    <t>Potential reduction in telephony costs</t>
  </si>
  <si>
    <t>Replace mobile phones for staff only using them for MFA with Fido2 devices</t>
  </si>
  <si>
    <t xml:space="preserve">Development Budget Proposals Summary </t>
  </si>
  <si>
    <t>Planning &amp; Regulatory</t>
  </si>
  <si>
    <t>Regeneration &amp; Economy</t>
  </si>
  <si>
    <t>CHECK:</t>
  </si>
  <si>
    <t>Commercial Property</t>
  </si>
  <si>
    <t>BN22</t>
  </si>
  <si>
    <t xml:space="preserve">Commercial Property </t>
  </si>
  <si>
    <t>Property Services</t>
  </si>
  <si>
    <t>Asset Management</t>
  </si>
  <si>
    <t>(£125k) Union Street car park alternative use - pushed back from 2028/29 to 2029/30</t>
  </si>
  <si>
    <t>Business Rates on empty property</t>
  </si>
  <si>
    <t>Consultancy</t>
  </si>
  <si>
    <t>Legal Recharge to fund 2 property solicitors to deal with property transactions</t>
  </si>
  <si>
    <t>Increase to account for the Rent Payable in respect of the Store Hotel (Income is included below)</t>
  </si>
  <si>
    <t>BN43</t>
  </si>
  <si>
    <t>Corporate Assets</t>
  </si>
  <si>
    <t>Savings in line with Fit for the Future programme - net off with Regeneration cost - 25/26 saving increased from -£24k, FTE reduction initially pushed back from 25/26 to 26/27 then to 28/29</t>
  </si>
  <si>
    <t>Clearchannel contract - new procurement - savings previously projected at £(20)k 25/26 &amp; £(30)k 26/27</t>
  </si>
  <si>
    <t>BG11</t>
  </si>
  <si>
    <t>Assset Management</t>
  </si>
  <si>
    <t>Review of change of use of properties - pushed back from 26/27 to 28/29 &amp; saving reduced from -£500k to -£100k</t>
  </si>
  <si>
    <t>Covered Market income</t>
  </si>
  <si>
    <t>Parks Development</t>
  </si>
  <si>
    <t>Community improvements in Minchery allotments (previously included with Community Services)</t>
  </si>
  <si>
    <t>Learner bike park feasibility, design, fundraising</t>
  </si>
  <si>
    <t>Blackbird Leys Park Replacement goals</t>
  </si>
  <si>
    <t>Transactions &amp; Special Projects</t>
  </si>
  <si>
    <t>Mogridge Drive bridge over railway business case</t>
  </si>
  <si>
    <t>City Centre play development (feasibility and funding subject to site being found) (agreed at Budget Council)</t>
  </si>
  <si>
    <t>Total Corporate Property Bids &amp; Savings</t>
  </si>
  <si>
    <t>Regeneration</t>
  </si>
  <si>
    <t>BN10</t>
  </si>
  <si>
    <t>Economy</t>
  </si>
  <si>
    <t>HT32</t>
  </si>
  <si>
    <t>One off contribution to fund external consultant to undertake Economic Strategy review</t>
  </si>
  <si>
    <t>Internal resource to support work on Oxford growth agenda with central Government</t>
  </si>
  <si>
    <t>Business support / town centre manager to work outside of the city centre</t>
  </si>
  <si>
    <t>Energy &amp; Natural Resources</t>
  </si>
  <si>
    <t>Environmental Sustainability</t>
  </si>
  <si>
    <r>
      <t xml:space="preserve">Reversal of additional income from air quality monitoring - selling services to Oxfordshire County and DEFRA (£10k County / £2k DEFRA) - </t>
    </r>
    <r>
      <rPr>
        <b/>
        <sz val="11"/>
        <color rgb="FFFF0000"/>
        <rFont val="Arial"/>
        <family val="2"/>
      </rPr>
      <t>extending the contract to cover 2025-26</t>
    </r>
  </si>
  <si>
    <t>Targeted reviews</t>
  </si>
  <si>
    <t>Total Targeted Reviews</t>
  </si>
  <si>
    <t>Political Choices</t>
  </si>
  <si>
    <t>Total Political Choices</t>
  </si>
  <si>
    <t>Smart, Sustainable Cities</t>
  </si>
  <si>
    <t>Environmental Quality</t>
  </si>
  <si>
    <t>uplift in ESO income for 24/25 and 25/26 before reducing back down</t>
  </si>
  <si>
    <t>Smart Sustainable Cities</t>
  </si>
  <si>
    <t>re items 12 and 13 - unhide rows below</t>
  </si>
  <si>
    <t xml:space="preserve">ORIIGINAL SUBMISSION WAS </t>
  </si>
  <si>
    <t>income</t>
  </si>
  <si>
    <r>
      <t xml:space="preserve">Pioneering Places programme - income from IUK over 2 yrs (£400k 24-25, £300k 25-26) - NET income </t>
    </r>
    <r>
      <rPr>
        <sz val="11"/>
        <color rgb="FFFF0000"/>
        <rFont val="Arial"/>
        <family val="2"/>
      </rPr>
      <t>£125</t>
    </r>
    <r>
      <rPr>
        <sz val="11"/>
        <rFont val="Arial"/>
        <family val="2"/>
      </rPr>
      <t>k in 24-25, £</t>
    </r>
    <r>
      <rPr>
        <sz val="11"/>
        <color rgb="FFFF0000"/>
        <rFont val="Arial"/>
        <family val="2"/>
      </rPr>
      <t>125k</t>
    </r>
    <r>
      <rPr>
        <sz val="11"/>
        <rFont val="Arial"/>
        <family val="2"/>
      </rPr>
      <t xml:space="preserve"> in 25-26 </t>
    </r>
  </si>
  <si>
    <t>cost</t>
  </si>
  <si>
    <r>
      <t xml:space="preserve">Pioneering Places programme - staffing costs (£150k in 24-25 and 25-26) and </t>
    </r>
    <r>
      <rPr>
        <sz val="11"/>
        <color rgb="FFFF0000"/>
        <rFont val="Arial"/>
        <family val="2"/>
      </rPr>
      <t>property related costs (£125k in 24-25 and £25k in 25-26)</t>
    </r>
    <r>
      <rPr>
        <sz val="11"/>
        <rFont val="Arial"/>
        <family val="2"/>
      </rPr>
      <t xml:space="preserve"> - NET income £</t>
    </r>
    <r>
      <rPr>
        <sz val="11"/>
        <color rgb="FFFF0000"/>
        <rFont val="Arial"/>
        <family val="2"/>
      </rPr>
      <t>125</t>
    </r>
    <r>
      <rPr>
        <sz val="11"/>
        <rFont val="Arial"/>
        <family val="2"/>
      </rPr>
      <t>k in 24-25, £</t>
    </r>
    <r>
      <rPr>
        <sz val="11"/>
        <color rgb="FFFF0000"/>
        <rFont val="Arial"/>
        <family val="2"/>
      </rPr>
      <t>125</t>
    </r>
    <r>
      <rPr>
        <sz val="11"/>
        <rFont val="Arial"/>
        <family val="2"/>
      </rPr>
      <t>k in 25-26</t>
    </r>
  </si>
  <si>
    <t xml:space="preserve">CORRECTED </t>
  </si>
  <si>
    <t>Pathfinder failed bid</t>
  </si>
  <si>
    <t>25-26</t>
  </si>
  <si>
    <t xml:space="preserve">WAS SUPPOSED TO BE </t>
  </si>
  <si>
    <r>
      <t xml:space="preserve">Pioneering Places programme - £118k income from IUK over  2yrs (£97k 24-25, £21k 25-26) - NET income </t>
    </r>
    <r>
      <rPr>
        <sz val="11"/>
        <color rgb="FFFF0000"/>
        <rFont val="Arial"/>
        <family val="2"/>
      </rPr>
      <t>£11</t>
    </r>
    <r>
      <rPr>
        <sz val="11"/>
        <rFont val="Arial"/>
        <family val="2"/>
      </rPr>
      <t>k in 24-25 and £1</t>
    </r>
    <r>
      <rPr>
        <sz val="11"/>
        <color rgb="FFFF0000"/>
        <rFont val="Arial"/>
        <family val="2"/>
      </rPr>
      <t>k</t>
    </r>
    <r>
      <rPr>
        <sz val="11"/>
        <rFont val="Arial"/>
        <family val="2"/>
      </rPr>
      <t xml:space="preserve"> in 25-26 - see line 18</t>
    </r>
  </si>
  <si>
    <t>ED14</t>
  </si>
  <si>
    <r>
      <t>Pioneering Places programme - project costs (£86k in 24-25 and £20k in 25-26)  - NET income £</t>
    </r>
    <r>
      <rPr>
        <sz val="11"/>
        <color rgb="FFFF0000"/>
        <rFont val="Arial"/>
        <family val="2"/>
      </rPr>
      <t>11</t>
    </r>
    <r>
      <rPr>
        <sz val="11"/>
        <rFont val="Arial"/>
        <family val="2"/>
      </rPr>
      <t>k in 24-25 and £</t>
    </r>
    <r>
      <rPr>
        <sz val="11"/>
        <color rgb="FFFF0000"/>
        <rFont val="Arial"/>
        <family val="2"/>
      </rPr>
      <t>1</t>
    </r>
    <r>
      <rPr>
        <sz val="11"/>
        <rFont val="Arial"/>
        <family val="2"/>
      </rPr>
      <t>k in 25-26 - see line 17</t>
    </r>
  </si>
  <si>
    <t xml:space="preserve"> ACTUAL PROCESSED </t>
  </si>
  <si>
    <t>Planning</t>
  </si>
  <si>
    <t>Additional Planning Enforcement Officer - short lets focus (agreed at Budget Council)</t>
  </si>
  <si>
    <t>New efficiency savings from increased digitisation</t>
  </si>
  <si>
    <t xml:space="preserve">ODS Development Budget Proposals Summary </t>
  </si>
  <si>
    <t>Direct Services</t>
  </si>
  <si>
    <t>Corp Prop</t>
  </si>
  <si>
    <t>Oxford Direct Services Client</t>
  </si>
  <si>
    <t>Motor Transport</t>
  </si>
  <si>
    <t xml:space="preserve">Waste and recycling </t>
  </si>
  <si>
    <t>Estimated costs of additional crew required for new properties. To be reviewed in 2 years time</t>
  </si>
  <si>
    <t>Changes in contribution to Council from LATCO - base budget is £2000k in 25/26</t>
  </si>
  <si>
    <t>Housing Company</t>
  </si>
  <si>
    <t>Dividend contribution to Council from OX Place (OCHL) £4.889 million in 2025-26</t>
  </si>
  <si>
    <t>Off Street Parking</t>
  </si>
  <si>
    <t>Closure of Oxpens - assumed closure updated from July 25 to March 27 - savings in rent &amp; business rates</t>
  </si>
  <si>
    <t>Introduce car parking charges at Bury Knowle (pushed back from 25/26 to 26/27)</t>
  </si>
  <si>
    <t>Introduce car parking charges at Sunnymead (pushed back from 25/26 to 26/27)</t>
  </si>
  <si>
    <t>Increases in car parks fees and charges (increased income from 2026/27 agreed at Budget Council)</t>
  </si>
  <si>
    <t>Offstreet Parking</t>
  </si>
  <si>
    <t xml:space="preserve">Increase in base budget for car parking income. Base is £7.1 million </t>
  </si>
  <si>
    <t xml:space="preserve">Street Cleaning </t>
  </si>
  <si>
    <t>Highways &amp; Engineering</t>
  </si>
  <si>
    <t>Off-Street Parking</t>
  </si>
  <si>
    <t>Additional weed spraying for garage forecourts and car parks</t>
  </si>
  <si>
    <t>Total Targeted Review</t>
  </si>
  <si>
    <t>Total Oxford Direct Services Bids &amp; Savings</t>
  </si>
  <si>
    <t xml:space="preserve">Corporate Services Budget Proposals Summary </t>
  </si>
  <si>
    <t>Corporate Strategy</t>
  </si>
  <si>
    <t>Corporate Policy, Partnerships and Communication</t>
  </si>
  <si>
    <t>Communications</t>
  </si>
  <si>
    <t>Cancelling reversal of additional Communications Officer to replace the day-to-day comms work previously undertaken by the Comms Manager. Amended to three year post from June 2022 to May 2025 rather than permanent</t>
  </si>
  <si>
    <t xml:space="preserve">Funding of retained additional G7 Communications Officer (0.5 FTE G7 Corporate Comms Officer, £20k KP12 Comms - Climate Change Programme, £5k KK04 LSP/Community Strategy) </t>
  </si>
  <si>
    <t>Total Investments / Bids</t>
  </si>
  <si>
    <t>Once the website content upgrade has been completed, it will be possible to reduce the £20k website content upgrade budget previously agreed in 2025/26</t>
  </si>
  <si>
    <t>Total Corporate Communication Bids &amp; Savings</t>
  </si>
  <si>
    <t>Accountancy</t>
  </si>
  <si>
    <t>Removed from 26/27: Project accountant reversal - resource to be capitalised - moved back</t>
  </si>
  <si>
    <t>Removed from 26/27: Project accountant reversal - resource capitalised - moved back</t>
  </si>
  <si>
    <t>Revs and Bens</t>
  </si>
  <si>
    <t>Project management - Open Revenues move to cloud removal of one off growth for project management</t>
  </si>
  <si>
    <t>Corporate Finance</t>
  </si>
  <si>
    <t xml:space="preserve">Corpoate finance </t>
  </si>
  <si>
    <t>Bank charges in relation to moving to cashless</t>
  </si>
  <si>
    <t>Benefits</t>
  </si>
  <si>
    <t>Increase in base for benefit admin grant from £368k to base of £388k</t>
  </si>
  <si>
    <t>Additional council tax and business rates recovery officer - 8,000 increase in collectable properties and £77m collectable debit in last 15 years with no increase in staff</t>
  </si>
  <si>
    <t>Investigations</t>
  </si>
  <si>
    <t>Payments</t>
  </si>
  <si>
    <t>Changes in processes across the team, with better use of ICT functionality - initially pushed back from 25/26 to 26/27, then to 27/28</t>
  </si>
  <si>
    <t>Council Tax reduction scheme savings change of income bands</t>
  </si>
  <si>
    <t xml:space="preserve">Investigations </t>
  </si>
  <si>
    <t>Increased ICT cost for Chorus mobile phone tracker</t>
  </si>
  <si>
    <t>Investigation Team</t>
  </si>
  <si>
    <t>Revenues &amp; Benefits</t>
  </si>
  <si>
    <t>Incomes</t>
  </si>
  <si>
    <t xml:space="preserve">Rationalisation of incomes teams </t>
  </si>
  <si>
    <t>Total Financial Services Bids &amp; Savings</t>
  </si>
  <si>
    <t>Committee &amp; Member Services</t>
  </si>
  <si>
    <t>Agreed increase in SRA for Members linked to staff pay increase</t>
  </si>
  <si>
    <t xml:space="preserve">Advertising package </t>
  </si>
  <si>
    <t xml:space="preserve">This was offered up in 23/24 but it was understood it would not be taken but managed in budget, however it was taken and listed as a pressure for 24/25 but not included in the budget. Again there will be a significant cost pressure as a result of numerous vacancies and the need to advertise is significant given recruitment difficulties in the sector. </t>
  </si>
  <si>
    <t>Planning fees</t>
  </si>
  <si>
    <t xml:space="preserve">increased by 3% but note modest increase shown given income is not controllable </t>
  </si>
  <si>
    <t xml:space="preserve">Property fees </t>
  </si>
  <si>
    <t xml:space="preserve">Capital charges increase </t>
  </si>
  <si>
    <t>Total Fees &amp; Charges</t>
  </si>
  <si>
    <t xml:space="preserve">Bundling Software </t>
  </si>
  <si>
    <t xml:space="preserve">The team produce bundles for all legal proceedings and at present Adobe is used however this is not designed to manage bundling and requires a lot of manual intervention and re starting when amendments are needed. A software would allow for development of pre-populated bundles to each of the courts requirements (which vary) and reduce administrative time for lawyers, trainees and paralegals. It would also allow more people to undertake the work as at the moment we are reliant on Adobe Pro licences and these are at cost per user. This would remove that need and allow more users to have access to redacting tools etc. Cost is based on up to 20 users per year. It is proposed initial term is 2+ 1 to tie in with the case management system. </t>
  </si>
  <si>
    <t xml:space="preserve">Data Cleansing Post </t>
  </si>
  <si>
    <t xml:space="preserve">The post will drive and coordinate the implementation of recommendations from the recent (Citizen Contact) Data Cleansing Options Report as approved at OCB. it is proposed as an initial 1 year fixed term contract and will sit in Information Governance. It is considered likely to be a grade 7 based on posts in the team with a similar technical knowledge requirements and responsibilities. There is no capacity in the team to undertake this work. </t>
  </si>
  <si>
    <t>Legal Services</t>
  </si>
  <si>
    <t xml:space="preserve">Stop Lexcel accreditation. This is a cost of approximately £5k over three years, the figure is an average but it fluctuates depending on if it's an assessment year </t>
  </si>
  <si>
    <t>Democratic Services</t>
  </si>
  <si>
    <t>Structure review in Democratic Services - pushed back from  25/26 to 26/27, revised to 27/28</t>
  </si>
  <si>
    <t xml:space="preserve">Reduction in legal fees budget once fully staffed </t>
  </si>
  <si>
    <t xml:space="preserve">There has been an overspend on this in the previous and current year, it is offered on the understanding that there are significant matters which require external legal support which will lead to an overspend or require use of other budgets </t>
  </si>
  <si>
    <t xml:space="preserve">Support saving subject to corporate system of sealing and signing being implemented </t>
  </si>
  <si>
    <t xml:space="preserve">This will lead to a reduction in the admin support required for sealing and signing which will result in a review of the resources in the team </t>
  </si>
  <si>
    <t xml:space="preserve">Review of Civic Office function </t>
  </si>
  <si>
    <t>There is a need to look at the civic function but there are other areas which are interdependent and there is a need to look at other areas of the service first, as such this is proposed in 28/29</t>
  </si>
  <si>
    <r>
      <t xml:space="preserve">Elections Reserve </t>
    </r>
    <r>
      <rPr>
        <b/>
        <u/>
        <sz val="11"/>
        <rFont val="Arial"/>
        <family val="2"/>
      </rPr>
      <t>FROM RESERVES ONLY</t>
    </r>
  </si>
  <si>
    <t xml:space="preserve">There is a reserve for the holding of elections which is used to address overspend in an election year where it is City Council or to deal with overspending pending settlement from government / county on non-city Council elections. There is scope to offer a one off saving from this reserve of £50k however it needs to be noted that there is no scope to reduce the service budget. The average cost of a City Council election is £200-210k if held alone (as will be the case in 2026). The budget for the service for a two year period funds this, each year being approx £64k, together they are insufficient to fund the cost of a stand-alone election. Assuming there are no by-elections in the intervening years from 26 to 28 elections then the saving can be offered from the reserve, however should by elections occur other the will potentially be an overspend/insufficient in reserves. </t>
  </si>
  <si>
    <t>Total Law &amp; Governance Bids &amp; Savings</t>
  </si>
  <si>
    <t>App 3 Total cumulative</t>
  </si>
  <si>
    <t>Additional Savings</t>
  </si>
  <si>
    <t>Local Government devolution costs</t>
  </si>
  <si>
    <t>Exisiting Efficiencies</t>
  </si>
  <si>
    <t>HR &amp; OD</t>
  </si>
  <si>
    <t>HR&amp;OD</t>
  </si>
  <si>
    <t>Total Environmental Sustainability Bids &amp; Savings</t>
  </si>
  <si>
    <t>Total movement:</t>
  </si>
  <si>
    <t>£ 000</t>
  </si>
  <si>
    <t>£000</t>
  </si>
  <si>
    <t>Income</t>
  </si>
  <si>
    <t>Expenditure</t>
  </si>
  <si>
    <t>Check against total movement</t>
  </si>
  <si>
    <t>HRA</t>
  </si>
  <si>
    <t xml:space="preserve">Pay Inflation </t>
  </si>
  <si>
    <t>Contractual employee inflationary uplifts associated with works undertaken by ODS covering areas of activity including Caretaking Services, the Garden Scheme, Grounds Maintenance and Planned Maintenance</t>
  </si>
  <si>
    <t>HRA (R)</t>
  </si>
  <si>
    <t>Shared Ownership Repairs Allowance</t>
  </si>
  <si>
    <t xml:space="preserve">Complaint Compensation </t>
  </si>
  <si>
    <t>Council Tax on Void Properties</t>
  </si>
  <si>
    <t>Service Charges</t>
  </si>
  <si>
    <t>Savings arising from efficiencies and budget review activities</t>
  </si>
  <si>
    <t>Increase in Costs Recovered by HB through the "Coventry Model"</t>
  </si>
  <si>
    <t>New Investments/Bids</t>
  </si>
  <si>
    <t>HRA R</t>
  </si>
  <si>
    <t>Support/maintenance for digital noticeboards</t>
  </si>
  <si>
    <t>Shrubs ICT system</t>
  </si>
  <si>
    <t>Reverse 26/27 (£15k) &amp; 27/28 £170k Property Services Compliance, Maintenance &amp; Repairs</t>
  </si>
  <si>
    <t>Investment Resource Planning - Tenancy Management &amp; Tenant Involvement</t>
  </si>
  <si>
    <t>Recharge from PS for Fibre to Homes Initiative - 2 officers and legal costs (saving slipped from 2026/27 to 2027/28, revised to 2028/29)</t>
  </si>
  <si>
    <t>Re-structure of posts in the AH Supply Team</t>
  </si>
  <si>
    <t>Responsive maintenance</t>
  </si>
  <si>
    <t>Furnished Tenancy Scheme increased take up</t>
  </si>
  <si>
    <t>Furnished Tenancy Scheme Service Charge increase</t>
  </si>
  <si>
    <t>Resident Involvement - Resident Rewards, training, conferences &amp; events</t>
  </si>
  <si>
    <t>Increase in Elmore complex case capacity</t>
  </si>
  <si>
    <t>Localz Contract funding for ODS (inc text message bundle)</t>
  </si>
  <si>
    <t>Consultants for QL Project x2</t>
  </si>
  <si>
    <t>HRA Asset Management Team Recharge  to Capital</t>
  </si>
  <si>
    <t>Total New Investments/Bids</t>
  </si>
  <si>
    <t>Total HRA</t>
  </si>
  <si>
    <t xml:space="preserve">Footnote: </t>
  </si>
  <si>
    <t>Existing Rents increase</t>
  </si>
  <si>
    <t>New Rental Income from new developments</t>
  </si>
  <si>
    <t>Budget Code</t>
  </si>
  <si>
    <t>Works Area</t>
  </si>
  <si>
    <t>2021-22 Revised Position</t>
  </si>
  <si>
    <t>Business Plan 2022-23</t>
  </si>
  <si>
    <t>Revised 2022-23</t>
  </si>
  <si>
    <t>Variance from Revised to  BP position</t>
  </si>
  <si>
    <t>Comments</t>
  </si>
  <si>
    <t>N6385</t>
  </si>
  <si>
    <t>Adaptations for disabled</t>
  </si>
  <si>
    <t xml:space="preserve">No change </t>
  </si>
  <si>
    <t>N6386</t>
  </si>
  <si>
    <t>Structural</t>
  </si>
  <si>
    <t xml:space="preserve">Increased budget to address backlog of known Structural Issues - 3m profiled over 2yrs </t>
  </si>
  <si>
    <t>*</t>
  </si>
  <si>
    <t>N6387</t>
  </si>
  <si>
    <t>Controlled entry</t>
  </si>
  <si>
    <t xml:space="preserve">Aged systems currently have backlog of repairs profiled over coming years </t>
  </si>
  <si>
    <t>N6389</t>
  </si>
  <si>
    <t>Damp-proof works (K&amp;B)</t>
  </si>
  <si>
    <t xml:space="preserve">Reduced in line with K&amp;B reduction </t>
  </si>
  <si>
    <t>N6434</t>
  </si>
  <si>
    <t>Doors and Windows</t>
  </si>
  <si>
    <t xml:space="preserve">No change - Nationwide Contract </t>
  </si>
  <si>
    <t>N7020</t>
  </si>
  <si>
    <t>Extensions &amp; Major Adaptions</t>
  </si>
  <si>
    <t xml:space="preserve">Increased demand from known existing programme - 300K relates to pipeline works for 5 properties </t>
  </si>
  <si>
    <t>N7026</t>
  </si>
  <si>
    <t>Communal Areas</t>
  </si>
  <si>
    <t>N7044</t>
  </si>
  <si>
    <t>Lift replacements</t>
  </si>
  <si>
    <t xml:space="preserve">Ongoing allowance for lift replacements based on asset condition data </t>
  </si>
  <si>
    <t>N7052</t>
  </si>
  <si>
    <t>Stock condition survey</t>
  </si>
  <si>
    <t>Increased for two years</t>
  </si>
  <si>
    <t>N7067</t>
  </si>
  <si>
    <t>NEW Renewal Fire Alarm Panels</t>
  </si>
  <si>
    <t xml:space="preserve">Continued ongoing requirement - upgrade programme </t>
  </si>
  <si>
    <t>N7048</t>
  </si>
  <si>
    <t xml:space="preserve">Fire Remedial works </t>
  </si>
  <si>
    <t xml:space="preserve">Capital works resulting from FRA's to achieve Building Compliance </t>
  </si>
  <si>
    <t>unallocated</t>
  </si>
  <si>
    <t xml:space="preserve">Masons Road </t>
  </si>
  <si>
    <t> </t>
  </si>
  <si>
    <t xml:space="preserve">Major Refurbishment - discussion required for approval vs Disposal </t>
  </si>
  <si>
    <t>N7033</t>
  </si>
  <si>
    <t xml:space="preserve">Carbon &amp; sustainability works </t>
  </si>
  <si>
    <t>£750k moved from 21/22</t>
  </si>
  <si>
    <t>N7032</t>
  </si>
  <si>
    <t>Great Estates: Estate Enhancements and Regeneration</t>
  </si>
  <si>
    <t xml:space="preserve">400 inc for parking </t>
  </si>
  <si>
    <t>N6390</t>
  </si>
  <si>
    <t>Kitchens &amp; Bathrooms</t>
  </si>
  <si>
    <t>Reduction in K&amp;B Programme in line with outputs from system (doesn't take into account previous refusals)</t>
  </si>
  <si>
    <t>N7057</t>
  </si>
  <si>
    <t>Kitchens</t>
  </si>
  <si>
    <t>Now combined on N6390</t>
  </si>
  <si>
    <t>N7058</t>
  </si>
  <si>
    <t>Bathrooms</t>
  </si>
  <si>
    <t>N6391</t>
  </si>
  <si>
    <t>Heating</t>
  </si>
  <si>
    <t>N7059</t>
  </si>
  <si>
    <t>Boilers Only</t>
  </si>
  <si>
    <t>Now combined on N6391</t>
  </si>
  <si>
    <t>N7060</t>
  </si>
  <si>
    <t>Heating Systems</t>
  </si>
  <si>
    <t>N6388</t>
  </si>
  <si>
    <t>Voids</t>
  </si>
  <si>
    <t xml:space="preserve">No change  </t>
  </si>
  <si>
    <t>N6392</t>
  </si>
  <si>
    <t>Roofing</t>
  </si>
  <si>
    <t>N6395</t>
  </si>
  <si>
    <t>Electrics</t>
  </si>
  <si>
    <t>Cost Centre</t>
  </si>
  <si>
    <t>Cost Centre Description</t>
  </si>
  <si>
    <t xml:space="preserve"> 2021/22 Budget</t>
  </si>
  <si>
    <t>ODS/app 3 Changes</t>
  </si>
  <si>
    <t>Inflation from Business plan @2.5%</t>
  </si>
  <si>
    <t>Proposed 2022/23 Budgets</t>
  </si>
  <si>
    <t>Variance for BP and Appexd 3</t>
  </si>
  <si>
    <t>B7036 ND19</t>
  </si>
  <si>
    <t>Fire Damage/Insurance Repairs (DS)</t>
  </si>
  <si>
    <t>B7005 NC10</t>
  </si>
  <si>
    <t>Pest Control (DS)</t>
  </si>
  <si>
    <t>Day to Day Repairs - Occupied (DS)</t>
  </si>
  <si>
    <t>B7033 NC10</t>
  </si>
  <si>
    <t>Bulky Items Collection and Disposal</t>
  </si>
  <si>
    <t>B7048 NC10</t>
  </si>
  <si>
    <t>Keys (DS)</t>
  </si>
  <si>
    <t>B7018 ND10</t>
  </si>
  <si>
    <t>Night Time Call Out</t>
  </si>
  <si>
    <t>B7020 ND10</t>
  </si>
  <si>
    <t>Housing Repair Exemptions (DS)</t>
  </si>
  <si>
    <t>B7023 ND10</t>
  </si>
  <si>
    <t>B7030 ND10</t>
  </si>
  <si>
    <t>Gas Responsive Repairs (DS)</t>
  </si>
  <si>
    <t>B7035 ND10</t>
  </si>
  <si>
    <t>General Minor Works (DS)</t>
  </si>
  <si>
    <t>B7001 NE05</t>
  </si>
  <si>
    <t>Grounds Maintenance (DS)</t>
  </si>
  <si>
    <t>B7003 NE05</t>
  </si>
  <si>
    <t>Environmental Improvements (DS)</t>
  </si>
  <si>
    <t>B7004 NE05</t>
  </si>
  <si>
    <t>Tree Cutting / Pollarding (DS)</t>
  </si>
  <si>
    <t>B7006 NE05</t>
  </si>
  <si>
    <t>Parks Services General</t>
  </si>
  <si>
    <t>B7032 NE05</t>
  </si>
  <si>
    <t>Internal/External common areas (DS)</t>
  </si>
  <si>
    <t>B7034 NE05</t>
  </si>
  <si>
    <t>Highways &amp; Engineering Works (DS)</t>
  </si>
  <si>
    <t>B7042 NE05</t>
  </si>
  <si>
    <t>Street Scene (DS)</t>
  </si>
  <si>
    <t>A0400 NE10</t>
  </si>
  <si>
    <t>Salaries Other Fees (DS) PM Supervisor</t>
  </si>
  <si>
    <t>A0401 NE10</t>
  </si>
  <si>
    <t>Salaries Recharged (DS) Legionella Post</t>
  </si>
  <si>
    <t>B1063 NE10</t>
  </si>
  <si>
    <t>Voids PSL Units</t>
  </si>
  <si>
    <t>B1164 NE10</t>
  </si>
  <si>
    <t>Heat Recovery Servicing</t>
  </si>
  <si>
    <t>B7011NE10</t>
  </si>
  <si>
    <t>Asbestos Work (DS)</t>
  </si>
  <si>
    <t>B7013 NE10</t>
  </si>
  <si>
    <t>Electrical Upgrades (DS)</t>
  </si>
  <si>
    <t>B7021 NE10</t>
  </si>
  <si>
    <t>External Works (DS)</t>
  </si>
  <si>
    <t>B7022 NE10</t>
  </si>
  <si>
    <t>Fencing (DS)</t>
  </si>
  <si>
    <t>B7024 NE10</t>
  </si>
  <si>
    <t>Void Work (DS)</t>
  </si>
  <si>
    <t>B7025 NE10</t>
  </si>
  <si>
    <t>Void Clearance (DS)</t>
  </si>
  <si>
    <t>B7027 NE10</t>
  </si>
  <si>
    <t>Void Dec Packs (DS)</t>
  </si>
  <si>
    <t>B7029 NE10</t>
  </si>
  <si>
    <t>Gas Appliances Annual Maintenance (DS)</t>
  </si>
  <si>
    <t>B7040 NE10</t>
  </si>
  <si>
    <t>Disabled Adaptations</t>
  </si>
  <si>
    <t>B7047 NE10</t>
  </si>
  <si>
    <t>Flooring (DS)</t>
  </si>
  <si>
    <t>B1101 NE20</t>
  </si>
  <si>
    <t>Reactive Maintenance &amp; Minor Repairs</t>
  </si>
  <si>
    <t>B1106 NE20</t>
  </si>
  <si>
    <t>Asbestos Work</t>
  </si>
  <si>
    <t>B1130 NE20</t>
  </si>
  <si>
    <t>Lightning Protection</t>
  </si>
  <si>
    <t>B1165 NE20</t>
  </si>
  <si>
    <t>Energy Conservation</t>
  </si>
  <si>
    <t>B1203 NE20</t>
  </si>
  <si>
    <t>Lift Maintenance / Servicing</t>
  </si>
  <si>
    <t>B1208 NE20</t>
  </si>
  <si>
    <t>Water Systems/Testing</t>
  </si>
  <si>
    <t>B1222 NE20</t>
  </si>
  <si>
    <t>Laundry Appliances</t>
  </si>
  <si>
    <t>B1227 NE20</t>
  </si>
  <si>
    <t>Internal/External common areas</t>
  </si>
  <si>
    <t>B1241 NE20</t>
  </si>
  <si>
    <t>Fire Alarms and Emergency Lighting</t>
  </si>
  <si>
    <t>B1243 NE20</t>
  </si>
  <si>
    <t>Controlled Entry Maintenance</t>
  </si>
  <si>
    <t>B1244 NE20</t>
  </si>
  <si>
    <t>Warden Control Centre</t>
  </si>
  <si>
    <t>B1313 NE20</t>
  </si>
  <si>
    <t>Vulnerable Persons Security</t>
  </si>
  <si>
    <t>B1505 NE20</t>
  </si>
  <si>
    <t>Data Charges (Solar PV)</t>
  </si>
  <si>
    <t>B1506 NE20</t>
  </si>
  <si>
    <t>Repairs and Maintenance (Solar PV)</t>
  </si>
  <si>
    <t>B7026 NE20</t>
  </si>
  <si>
    <t>Paint &amp; Repair External Joinery</t>
  </si>
  <si>
    <t>B7031 NE20</t>
  </si>
  <si>
    <t>Legionella (DS)/ Water system testing and sanitary repairs</t>
  </si>
  <si>
    <t>B7032 NE20</t>
  </si>
  <si>
    <t>B7039 NE20</t>
  </si>
  <si>
    <t>Vulnerable Persons Security (DS)</t>
  </si>
  <si>
    <t>B7041 NE20</t>
  </si>
  <si>
    <t>Repairs &amp; Maintenance (Solar PV) DS</t>
  </si>
  <si>
    <t>B7049 NE20</t>
  </si>
  <si>
    <t>Window Cleaning (DS)</t>
  </si>
  <si>
    <t>D3411 NE20</t>
  </si>
  <si>
    <t>Consultants Fees</t>
  </si>
  <si>
    <t>Tenant Unauthorised Alterations</t>
  </si>
  <si>
    <t>Tenant Disrepair claimes</t>
  </si>
  <si>
    <t>D3507 NE20</t>
  </si>
  <si>
    <t>Concierge &amp; CCTV</t>
  </si>
  <si>
    <t>B1109 NF10</t>
  </si>
  <si>
    <t>Repairs &amp; Improvements</t>
  </si>
  <si>
    <t>B1301 NF10</t>
  </si>
  <si>
    <t>Repairs &amp; Maintenance Works</t>
  </si>
  <si>
    <t>B7003 NF10</t>
  </si>
  <si>
    <t>B7033 NF10</t>
  </si>
  <si>
    <t>B7034 NF10</t>
  </si>
  <si>
    <t>D3801 NF10</t>
  </si>
  <si>
    <t>Abondoned Bicycles</t>
  </si>
  <si>
    <t>B7038 NF10</t>
  </si>
  <si>
    <t>SignShop Highways (DS)</t>
  </si>
  <si>
    <t>Gap Funding to HRA for 150 New TA Units</t>
  </si>
  <si>
    <t>Additional staffing &amp; Maintenance costs for additional TA units</t>
  </si>
  <si>
    <t>Gap Funding from Housing Needs for TA Units</t>
  </si>
  <si>
    <t>Museum</t>
  </si>
  <si>
    <t>Recovering Covid related loss in room hire income - (Total Approved budget for Community Centre Income 25-26 £364k, of this Hire of Room &amp; Buildings £154k)</t>
  </si>
  <si>
    <t>Leisure Contract Management fee profile</t>
  </si>
  <si>
    <t>Commercial events income (current base £160k 25/26) net of additional £50k for 1 post</t>
  </si>
  <si>
    <t>Realignment of GF Maintenance Team in response to creation of HRA Assets Management Team</t>
  </si>
  <si>
    <t>Total Information &amp; Technology Bids &amp; Savings</t>
  </si>
  <si>
    <t>Total Community Safety Bids &amp; Savings</t>
  </si>
  <si>
    <t>Total Communities &amp; Citizens Services Bids &amp; Savings</t>
  </si>
  <si>
    <t>Additional Regeneration Manager post to deliver the increase in capital programme reversal of expenditure</t>
  </si>
  <si>
    <t>Cowley Branch Line Project Manager reversal of one off spend</t>
  </si>
  <si>
    <t>Cowley Branch Line Project Manager funding from CIL/capital- reversal of one off capitalisation</t>
  </si>
  <si>
    <t>Resource to ensure City can respond to priorities emerging from COMPF such as Bonn Square, St Giles, Queen Street, Broad Street and Island site.</t>
  </si>
  <si>
    <t>COMPF reversal of spend.</t>
  </si>
  <si>
    <t>Reversal of additional 0.5FTE of Energy Efficiency Officer to provide increased support on securing funding driving energy efficiency uptake in the Private Rented Sector funded by Selective licencing - Extended by 2 years (from 25/26 to 27/28)</t>
  </si>
  <si>
    <t xml:space="preserve">Pioneering Places programme - £118k income from IUK over  2yrs (£97k 24-25, £21k 25-26) - NET income £11k in 24-25 and £1k in 25-26 - </t>
  </si>
  <si>
    <t>Pioneering Places programme - project costs (£86k in 24-25 and £20k in 25-26)  - NET income £11k in 24-25 and £1k in 25-26</t>
  </si>
  <si>
    <t>ZEZ Pilot  - 50/50 income share with the County - current base income £210k</t>
  </si>
  <si>
    <t>finalising agreement with County for receipt of c£450k associated with transfer of existing City Council on-street EV charging assets. Payment due for historic resource costs incurred by City Council, and future lost income. Receipt expected to be phased over a 8-10 year period, inflation adjusted. NOW INCLUDED IN EVI - item15</t>
  </si>
  <si>
    <r>
      <t xml:space="preserve">Reversal of £25k funding from Selective Licencing income to pay for additional 0.5FTE of Energy Efficiency Officer to provide increased support on securing funding driving energy efficiency uptake in the Private Rented Sector. - </t>
    </r>
    <r>
      <rPr>
        <b/>
        <sz val="11"/>
        <color rgb="FFFF0000"/>
        <rFont val="Arial"/>
        <family val="2"/>
      </rPr>
      <t xml:space="preserve"> EXTEND BY 2 YEARS</t>
    </r>
  </si>
  <si>
    <r>
      <t xml:space="preserve">EVI delivery - £411k increase in income from installed charge points (£41k 24-25, £100k 25-26,£120k 26-27, £150k 27-28) - DELAYED BY 2 YEARS (£41k in 26-27, £100k in 27-28 and so on) </t>
    </r>
    <r>
      <rPr>
        <b/>
        <sz val="11"/>
        <color rgb="FFFF0000"/>
        <rFont val="Arial"/>
        <family val="2"/>
      </rPr>
      <t>NOW REVISED to £62k in 26/27, £98k in 27/28, £135k in 28/29 and £148k in 29-30 Updated figures reflect that there already is a £62k income target from previous App3 savings</t>
    </r>
  </si>
  <si>
    <t>Total Planning &amp; Regulatory Bids &amp; Savings</t>
  </si>
  <si>
    <t>Total Economy, Regeneration &amp; Sustainability Bids &amp; Savings</t>
  </si>
  <si>
    <t>Cumulative effect</t>
  </si>
  <si>
    <t>App 3</t>
  </si>
  <si>
    <t>True total cumulative MTFP movement 2026/27 to 2029/30 (yrs1-4) in App 3 data from v1 to v2</t>
  </si>
  <si>
    <t>Reverse Total Cumulative MTFP 2026/27 to 2028/29 per 'App 3 2026-27 ALL v1' - using wrong formula applying Yr2 twice and Yr3 once</t>
  </si>
  <si>
    <t>Enter Total Cumulative MTFP 2026/27 to 2028/29 per 'App 3 2026-27 ALL v2' - using correct formula applying Yr2 once and Yr3 twice</t>
  </si>
  <si>
    <t>ODS Clienting</t>
  </si>
  <si>
    <t>Additional work to assist with clienting of ODS</t>
  </si>
  <si>
    <t>Increase in Salary Recharges to Capital</t>
  </si>
  <si>
    <t>Reduction in Salary Recharges to HRA</t>
  </si>
  <si>
    <t>Reversal of Additional Resource required to deliver income targets across Property Services and Corporate Assets. Resource is retained for further year</t>
  </si>
  <si>
    <t>Reversal of capitalisation of additional resources above</t>
  </si>
  <si>
    <t>Reversal of Recharge to HRA Revenue: Fibre to homes initiative 2x grade 7 in each team. Corporate priority - originally pushed back from 26/27 to 27/28 then to 28/29</t>
  </si>
  <si>
    <t>Support zero carbon project</t>
  </si>
  <si>
    <t xml:space="preserve">Capitalisation of above resource </t>
  </si>
  <si>
    <t>Ecologist</t>
  </si>
  <si>
    <t>Property services</t>
  </si>
  <si>
    <t>Review of cost of delivery of income from CM and Town Hall</t>
  </si>
  <si>
    <t>ODS</t>
  </si>
  <si>
    <t>Resource to support clienting of ODS in respect of S42 works.</t>
  </si>
  <si>
    <t>Net Reduction in CP Recharges (excluding SLA)</t>
  </si>
  <si>
    <t>Leisure</t>
  </si>
  <si>
    <t>Active Oxfordshire, Contribution to Health &amp; Physical Exercise Programme</t>
  </si>
  <si>
    <t>Reversal of previous budget to create compliance building surveyor x 1 fte 24 months contract spread over 2 years on assumption this happens after the condition survey data and analysis / programme agreed - pushed back from 26/27 to 27/28</t>
  </si>
  <si>
    <t>Blackbird Leys Park free leisure provision (assumes grant funding)</t>
  </si>
  <si>
    <t>Capitalise time against capital projects postholder works on (resource budget for this built into capital project budgets) reversal of capitalisation</t>
  </si>
  <si>
    <t xml:space="preserve">Core ES staffing budget to support flood, ecology and management responsibilities. Projected to be needed from 29/30 when ES grants/reserves can no longer cover deficit. </t>
  </si>
  <si>
    <t>Contractual employee inflationary uplifts for the Improvement to communal area management and cleaning team</t>
  </si>
  <si>
    <t>Data manager (Investigation Services) post introduced as a pilot in 2025-26 to reverse out in 2026/27. Proposing £50k post retained.</t>
  </si>
  <si>
    <t>Project management - Open Revenues move to cloud - remove capitalisation of one off growth</t>
  </si>
  <si>
    <t>Additional internal audit charges following tendering</t>
  </si>
  <si>
    <t>Increased income from investigation services contracts base budget currently £250k</t>
  </si>
  <si>
    <t>Additional staff in Investigation Team to secure current income and drive additional income see line 13</t>
  </si>
  <si>
    <t>Further reduction in staffing resources (resilience contract) connected to roll out of Robotic Processing automation reduces base to £30k</t>
  </si>
  <si>
    <t>Recharge for 3 x CRT Officers from GF</t>
  </si>
  <si>
    <t>Creation of budgeted HRA Asset Management Team</t>
  </si>
  <si>
    <t>Claw back of £138k investment (£42k made in 2024-25)  for People Team service re-design leading to post reduction.  Propose to push back form 25/26 to 26/27. In discussion with ODS to agree to increased service charges that may then increase the amount of this investment that can be clawed back from 25/26.</t>
  </si>
  <si>
    <t>Additional resource for the Health and Safety Team. The Health and Safety Manager role is filled with two part time people, one at 2 days per week and one at 3 days. The employee at 2 days has resigned within 6 months of joining and it will be difficult to replace her at 2 days. Employee turnover in the team is high. It would be helpful to have additional budget for an additional day a week so that there are two managers at 3 days per week.</t>
  </si>
  <si>
    <t>Street cleaning</t>
  </si>
  <si>
    <t>Broad street manual cleaning</t>
  </si>
  <si>
    <t>Fly tipping</t>
  </si>
  <si>
    <t>Manual cleaning(Cowley, Banbury, Woodstock Roads)</t>
  </si>
  <si>
    <t>Parks</t>
  </si>
  <si>
    <t>Port meadow littter picking</t>
  </si>
  <si>
    <t>Pond cleaning</t>
  </si>
  <si>
    <t xml:space="preserve">Parks </t>
  </si>
  <si>
    <t>Holywell cemeteries</t>
  </si>
  <si>
    <t>Graffiti removal reversal of one off bid</t>
  </si>
  <si>
    <t>Gritting key bike paths &amp; pavements reversal of one off bid</t>
  </si>
  <si>
    <t>Pavement Works (agreed at Budget Coucil Feb 2025)</t>
  </si>
  <si>
    <t>Development of Smart Parking Charges (agreed at Budget Council) reversal of one off bid</t>
  </si>
  <si>
    <t>App 3 2026-27 ALL v2 (26.09.2025)</t>
  </si>
  <si>
    <t>Movement App3 v2 to App 3 v3</t>
  </si>
  <si>
    <t>Total cumulative MTFP movement 2026/27 to 2029/30 (yrs1-4) in 'App 3 2026-27 ALL' from v2 to v3</t>
  </si>
  <si>
    <t>SLA with OxPlace for provision of HR services increased from existing £17k pa to £30k pa from 2026/27</t>
  </si>
  <si>
    <t>£50k increase of discretionary housing payments from 2026/27 (agreed at 2025/26 Budget Council)</t>
  </si>
  <si>
    <t>£15k Additional Homelessness Prevention Officer (agreed at 2025/26 Budget Council)</t>
  </si>
  <si>
    <t>Estimate of data storage and usage for QL, DRS, and Civica in Azure.</t>
  </si>
  <si>
    <t>App 3 v3</t>
  </si>
  <si>
    <t>Cumulative effect v3</t>
  </si>
  <si>
    <t>Movement v3 to v4</t>
  </si>
  <si>
    <t>Outdoor gym replacement</t>
  </si>
  <si>
    <t>Consolidated investment portfolio income - current base £13.5 million</t>
  </si>
  <si>
    <t>Grants Budget adjustment</t>
  </si>
  <si>
    <t>Regulatory</t>
  </si>
  <si>
    <t>Reversal of pressure due to Congestion Charge reprofiled from 26/27 to 27/28</t>
  </si>
  <si>
    <t xml:space="preserve">Restructure to include waterway, trees and green spaces </t>
  </si>
  <si>
    <t>Contaminated Waste Collection</t>
  </si>
  <si>
    <t>Increase in ODS caretaking and estate services</t>
  </si>
  <si>
    <t>Extended opening hours at Hinksey Pool</t>
  </si>
  <si>
    <t>Explore the funding of localities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</si>
</sst>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4" formatCode="_-&quot;£&quot;* #,##0.00_-;\-&quot;£&quot;* #,##0.00_-;_-&quot;£&quot;* &quot;-&quot;??_-;_-@_-"/>
    <numFmt numFmtId="43" formatCode="_-* #,##0.00_-;\-* #,##0.00_-;_-* &quot;-&quot;??_-;_-@_-"/>
    <numFmt numFmtId="164" formatCode="#,##0.0;[Red]\ \(#,##0.0\)"/>
    <numFmt numFmtId="165" formatCode="#,##0.00;[Red]\ \(#,##0.00\)"/>
    <numFmt numFmtId="166" formatCode="#,##0;[Red]\ \(#,##0\)"/>
    <numFmt numFmtId="167" formatCode="#,##0;[Red]\(#,##0\)"/>
    <numFmt numFmtId="168" formatCode="#,##0;\(#,##0\)"/>
    <numFmt numFmtId="169" formatCode="#,##0.00;[Red]\(#,##0.00\)"/>
    <numFmt numFmtId="170" formatCode="#,##0.00_ ;[Red]\(#,##0.00\)\ "/>
    <numFmt numFmtId="171" formatCode="#,##0_ ;[Red]\-#,##0\ "/>
    <numFmt numFmtId="172" formatCode="#,##0_ ;[Red]\(#,##0\)"/>
    <numFmt numFmtId="173" formatCode="#,##0_ ;[Red]\(#,##0\)\ "/>
    <numFmt numFmtId="174" formatCode="0_ ;[Red]\-0\ "/>
    <numFmt numFmtId="175" formatCode="_(* #,##0_);_(* \(#,##0\);_(* &quot;-&quot;??_);_(@_)"/>
  </numFmts>
  <fonts count="85" x14ac:knownFonts="1">
    <font>
      <sz val="10"/>
      <name val="Arial"/>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6"/>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48"/>
      <name val="Arial"/>
      <family val="2"/>
    </font>
    <font>
      <b/>
      <sz val="14"/>
      <name val="Arial"/>
      <family val="2"/>
    </font>
    <font>
      <b/>
      <sz val="10"/>
      <color indexed="8"/>
      <name val="Arial"/>
      <family val="2"/>
    </font>
    <font>
      <sz val="10"/>
      <name val="Arial"/>
      <family val="2"/>
    </font>
    <font>
      <sz val="10"/>
      <name val="Times New Roman"/>
      <family val="1"/>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sz val="9"/>
      <name val="Comic Sans MS"/>
      <family val="4"/>
    </font>
    <font>
      <sz val="10"/>
      <name val="Arial"/>
      <family val="2"/>
    </font>
    <font>
      <sz val="11"/>
      <name val="Arial"/>
      <family val="2"/>
    </font>
    <font>
      <b/>
      <sz val="11"/>
      <name val="Arial"/>
      <family val="2"/>
    </font>
    <font>
      <sz val="10"/>
      <name val="Arial"/>
      <family val="2"/>
    </font>
    <font>
      <sz val="11"/>
      <color theme="1"/>
      <name val="Calibri"/>
      <family val="2"/>
      <scheme val="minor"/>
    </font>
    <font>
      <u/>
      <sz val="10"/>
      <color theme="10"/>
      <name val="Arial"/>
      <family val="2"/>
    </font>
    <font>
      <sz val="11"/>
      <color theme="1"/>
      <name val="Calibri"/>
      <family val="2"/>
    </font>
    <font>
      <sz val="10"/>
      <color theme="1"/>
      <name val="Arial"/>
      <family val="2"/>
    </font>
    <font>
      <b/>
      <sz val="11"/>
      <color theme="1"/>
      <name val="Arial"/>
      <family val="2"/>
    </font>
    <font>
      <sz val="10"/>
      <color theme="0"/>
      <name val="Arial"/>
      <family val="2"/>
    </font>
    <font>
      <b/>
      <sz val="10"/>
      <color theme="0"/>
      <name val="Arial"/>
      <family val="2"/>
    </font>
    <font>
      <sz val="11"/>
      <color rgb="FFFF0000"/>
      <name val="Arial"/>
      <family val="2"/>
    </font>
    <font>
      <sz val="11"/>
      <color rgb="FF0070C0"/>
      <name val="Arial"/>
      <family val="2"/>
    </font>
    <font>
      <sz val="11"/>
      <name val="Calibri"/>
      <family val="2"/>
    </font>
    <font>
      <i/>
      <sz val="10"/>
      <name val="Arial"/>
      <family val="2"/>
    </font>
    <font>
      <b/>
      <i/>
      <sz val="10"/>
      <name val="Arial"/>
      <family val="2"/>
    </font>
    <font>
      <b/>
      <i/>
      <sz val="10"/>
      <color indexed="8"/>
      <name val="Arial"/>
      <family val="2"/>
    </font>
    <font>
      <b/>
      <sz val="12"/>
      <name val="Calibri"/>
      <family val="2"/>
    </font>
    <font>
      <sz val="12"/>
      <color rgb="FF000000"/>
      <name val="Calibri"/>
      <family val="2"/>
    </font>
    <font>
      <sz val="12"/>
      <name val="Calibri"/>
      <family val="2"/>
    </font>
    <font>
      <sz val="12"/>
      <color rgb="FFFF0000"/>
      <name val="Calibri"/>
      <family val="2"/>
    </font>
    <font>
      <sz val="12"/>
      <name val="Arial"/>
      <family val="2"/>
    </font>
    <font>
      <sz val="12"/>
      <color rgb="FFFF0000"/>
      <name val="Arial"/>
      <family val="2"/>
    </font>
    <font>
      <sz val="11"/>
      <color theme="0"/>
      <name val="Arial"/>
      <family val="2"/>
    </font>
    <font>
      <b/>
      <sz val="9"/>
      <color indexed="81"/>
      <name val="Tahoma"/>
      <family val="2"/>
    </font>
    <font>
      <sz val="9"/>
      <color indexed="81"/>
      <name val="Tahoma"/>
      <family val="2"/>
    </font>
    <font>
      <sz val="11"/>
      <color rgb="FFFFFFFF"/>
      <name val="Arial"/>
      <family val="2"/>
    </font>
    <font>
      <b/>
      <sz val="11"/>
      <color rgb="FFFF0000"/>
      <name val="Arial"/>
      <family val="2"/>
    </font>
    <font>
      <sz val="10"/>
      <color rgb="FF000000"/>
      <name val="Arial"/>
      <family val="2"/>
    </font>
    <font>
      <sz val="11"/>
      <color rgb="FF000000"/>
      <name val="Calibri"/>
      <family val="2"/>
    </font>
    <font>
      <sz val="8"/>
      <name val="Arial"/>
      <family val="2"/>
    </font>
    <font>
      <sz val="11"/>
      <color rgb="FF000000"/>
      <name val="Arial"/>
      <family val="2"/>
    </font>
    <font>
      <sz val="11"/>
      <color rgb="FF000000"/>
      <name val="Arial"/>
      <family val="2"/>
    </font>
    <font>
      <b/>
      <u/>
      <sz val="11"/>
      <name val="Arial"/>
      <family val="2"/>
    </font>
    <font>
      <b/>
      <u/>
      <sz val="10"/>
      <name val="Arial"/>
      <family val="2"/>
    </font>
  </fonts>
  <fills count="50">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BFBFBF"/>
        <bgColor rgb="FF000000"/>
      </patternFill>
    </fill>
    <fill>
      <patternFill patternType="solid">
        <fgColor rgb="FFD9D9D9"/>
        <bgColor rgb="FF000000"/>
      </patternFill>
    </fill>
    <fill>
      <patternFill patternType="solid">
        <fgColor rgb="FFFCE4D6"/>
        <bgColor rgb="FF000000"/>
      </patternFill>
    </fill>
    <fill>
      <patternFill patternType="solid">
        <fgColor rgb="FFFFF2CC"/>
        <bgColor rgb="FF000000"/>
      </patternFill>
    </fill>
    <fill>
      <patternFill patternType="solid">
        <fgColor rgb="FFD6DCE4"/>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8" tint="0.59999389629810485"/>
        <bgColor indexed="64"/>
      </patternFill>
    </fill>
    <fill>
      <patternFill patternType="solid">
        <fgColor theme="8" tint="0.59999389629810485"/>
        <bgColor rgb="FF000000"/>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FFC000"/>
        <bgColor rgb="FF000000"/>
      </patternFill>
    </fill>
    <fill>
      <patternFill patternType="solid">
        <fgColor rgb="FFFFC000"/>
        <bgColor indexed="64"/>
      </patternFill>
    </fill>
    <fill>
      <patternFill patternType="solid">
        <fgColor theme="0" tint="-0.249977111117893"/>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dotted">
        <color indexed="64"/>
      </top>
      <bottom/>
      <diagonal/>
    </border>
    <border>
      <left/>
      <right/>
      <top style="thin">
        <color indexed="64"/>
      </top>
      <bottom style="medium">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thin">
        <color indexed="64"/>
      </right>
      <top/>
      <bottom style="thin">
        <color indexed="64"/>
      </bottom>
      <diagonal/>
    </border>
    <border>
      <left style="dotted">
        <color indexed="64"/>
      </left>
      <right/>
      <top/>
      <bottom/>
      <diagonal/>
    </border>
    <border>
      <left style="medium">
        <color indexed="64"/>
      </left>
      <right/>
      <top/>
      <bottom/>
      <diagonal/>
    </border>
    <border>
      <left style="medium">
        <color indexed="64"/>
      </left>
      <right style="medium">
        <color indexed="64"/>
      </right>
      <top/>
      <bottom/>
      <diagonal/>
    </border>
    <border>
      <left/>
      <right/>
      <top/>
      <bottom style="thin">
        <color rgb="FF000000"/>
      </bottom>
      <diagonal/>
    </border>
    <border>
      <left style="dotted">
        <color indexed="64"/>
      </left>
      <right style="dotted">
        <color indexed="64"/>
      </right>
      <top style="dotted">
        <color indexed="64"/>
      </top>
      <bottom style="thin">
        <color rgb="FF000000"/>
      </bottom>
      <diagonal/>
    </border>
  </borders>
  <cellStyleXfs count="10055">
    <xf numFmtId="0" fontId="0" fillId="0" borderId="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7"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10"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10"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0"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1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3"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4"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5"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171" fontId="49" fillId="0" borderId="0">
      <alignment vertical="top"/>
    </xf>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15"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13"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3"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21"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8"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24" borderId="1" applyNumberFormat="0" applyAlignment="0" applyProtection="0"/>
    <xf numFmtId="0" fontId="22" fillId="24" borderId="1" applyNumberFormat="0" applyAlignment="0" applyProtection="0"/>
    <xf numFmtId="0" fontId="43" fillId="25" borderId="1" applyNumberFormat="0" applyAlignment="0" applyProtection="0"/>
    <xf numFmtId="0" fontId="43" fillId="25" borderId="1" applyNumberFormat="0" applyAlignment="0" applyProtection="0"/>
    <xf numFmtId="0" fontId="22" fillId="24" borderId="1" applyNumberFormat="0" applyAlignment="0" applyProtection="0"/>
    <xf numFmtId="0" fontId="22" fillId="24" borderId="1" applyNumberFormat="0" applyAlignment="0" applyProtection="0"/>
    <xf numFmtId="0" fontId="22" fillId="24" borderId="1" applyNumberFormat="0" applyAlignment="0" applyProtection="0"/>
    <xf numFmtId="0" fontId="22" fillId="24" borderId="1" applyNumberFormat="0" applyAlignment="0" applyProtection="0"/>
    <xf numFmtId="0" fontId="22" fillId="24" borderId="1" applyNumberFormat="0" applyAlignment="0" applyProtection="0"/>
    <xf numFmtId="0" fontId="22" fillId="24" borderId="1" applyNumberFormat="0" applyAlignment="0" applyProtection="0"/>
    <xf numFmtId="0" fontId="22" fillId="24" borderId="1" applyNumberFormat="0" applyAlignment="0" applyProtection="0"/>
    <xf numFmtId="3" fontId="33" fillId="26" borderId="2">
      <alignment horizontal="right"/>
    </xf>
    <xf numFmtId="3" fontId="33" fillId="26" borderId="3">
      <alignment horizontal="right"/>
    </xf>
    <xf numFmtId="0" fontId="23" fillId="27" borderId="4" applyNumberFormat="0" applyAlignment="0" applyProtection="0"/>
    <xf numFmtId="0" fontId="23" fillId="27" borderId="4" applyNumberFormat="0" applyAlignment="0" applyProtection="0"/>
    <xf numFmtId="0" fontId="23" fillId="27" borderId="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1"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54"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2" fillId="0" borderId="0" applyFont="0" applyFill="0" applyBorder="0" applyAlignment="0" applyProtection="0"/>
    <xf numFmtId="43" fontId="3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5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54"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0" borderId="5" applyNumberFormat="0" applyFill="0" applyAlignment="0" applyProtection="0"/>
    <xf numFmtId="0" fontId="26" fillId="0" borderId="5" applyNumberFormat="0" applyFill="0" applyAlignment="0" applyProtection="0"/>
    <xf numFmtId="0" fontId="44" fillId="0" borderId="6"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45" fillId="0" borderId="8"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46" fillId="0" borderId="10"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55" fillId="0" borderId="0" applyNumberFormat="0" applyFill="0" applyBorder="0" applyAlignment="0" applyProtection="0"/>
    <xf numFmtId="0" fontId="30" fillId="9" borderId="1" applyNumberFormat="0" applyAlignment="0" applyProtection="0"/>
    <xf numFmtId="0" fontId="30" fillId="9" borderId="1" applyNumberFormat="0" applyAlignment="0" applyProtection="0"/>
    <xf numFmtId="0" fontId="30" fillId="12" borderId="1" applyNumberFormat="0" applyAlignment="0" applyProtection="0"/>
    <xf numFmtId="0" fontId="30" fillId="12"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1" fillId="0" borderId="11" applyNumberFormat="0" applyFill="0" applyAlignment="0" applyProtection="0"/>
    <xf numFmtId="0" fontId="31" fillId="0" borderId="11" applyNumberFormat="0" applyFill="0" applyAlignment="0" applyProtection="0"/>
    <xf numFmtId="0" fontId="37" fillId="0" borderId="12"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32" fillId="12" borderId="0" applyNumberFormat="0" applyBorder="0" applyAlignment="0" applyProtection="0"/>
    <xf numFmtId="0" fontId="32" fillId="12" borderId="0" applyNumberFormat="0" applyBorder="0" applyAlignment="0" applyProtection="0"/>
    <xf numFmtId="0" fontId="47"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4" fillId="0" borderId="0"/>
    <xf numFmtId="0" fontId="54" fillId="0" borderId="0"/>
    <xf numFmtId="0" fontId="33" fillId="0" borderId="0"/>
    <xf numFmtId="0" fontId="54" fillId="0" borderId="0"/>
    <xf numFmtId="0" fontId="42" fillId="0" borderId="0"/>
    <xf numFmtId="0" fontId="54" fillId="0" borderId="0"/>
    <xf numFmtId="0" fontId="54" fillId="0" borderId="0"/>
    <xf numFmtId="0" fontId="19" fillId="0" borderId="0"/>
    <xf numFmtId="0" fontId="54" fillId="0" borderId="0"/>
    <xf numFmtId="0" fontId="54" fillId="0" borderId="0"/>
    <xf numFmtId="0" fontId="54" fillId="0" borderId="0"/>
    <xf numFmtId="0" fontId="5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pplyBorder="0"/>
    <xf numFmtId="0" fontId="33" fillId="0" borderId="0"/>
    <xf numFmtId="0" fontId="42" fillId="0" borderId="0"/>
    <xf numFmtId="0" fontId="33" fillId="0" borderId="0"/>
    <xf numFmtId="0" fontId="33" fillId="0" borderId="0"/>
    <xf numFmtId="0" fontId="33" fillId="0" borderId="0" applyBorder="0"/>
    <xf numFmtId="0" fontId="33" fillId="0" borderId="0" applyBorder="0"/>
    <xf numFmtId="0" fontId="33" fillId="0" borderId="0" applyBorder="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applyBorder="0"/>
    <xf numFmtId="0" fontId="33" fillId="0" borderId="0" applyBorder="0"/>
    <xf numFmtId="0" fontId="33" fillId="0" borderId="0" applyBorder="0"/>
    <xf numFmtId="0" fontId="33" fillId="0" borderId="0" applyBorder="0"/>
    <xf numFmtId="0" fontId="33" fillId="0" borderId="0"/>
    <xf numFmtId="0" fontId="54" fillId="0" borderId="0"/>
    <xf numFmtId="0" fontId="33" fillId="0" borderId="0"/>
    <xf numFmtId="0" fontId="33"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33" fillId="0" borderId="0"/>
    <xf numFmtId="0" fontId="33" fillId="0" borderId="0" applyBorder="0"/>
    <xf numFmtId="0" fontId="33" fillId="0" borderId="0" applyBorder="0"/>
    <xf numFmtId="0" fontId="54" fillId="0" borderId="0"/>
    <xf numFmtId="0" fontId="33" fillId="0" borderId="0"/>
    <xf numFmtId="0" fontId="54" fillId="0" borderId="0"/>
    <xf numFmtId="0" fontId="54" fillId="0" borderId="0"/>
    <xf numFmtId="0" fontId="33" fillId="0" borderId="0" applyBorder="0"/>
    <xf numFmtId="0" fontId="33" fillId="0" borderId="0" applyBorder="0"/>
    <xf numFmtId="0" fontId="33" fillId="0" borderId="0" applyBorder="0"/>
    <xf numFmtId="0" fontId="33" fillId="0" borderId="0" applyBorder="0"/>
    <xf numFmtId="0" fontId="33" fillId="0" borderId="0"/>
    <xf numFmtId="0" fontId="33" fillId="0" borderId="0"/>
    <xf numFmtId="0" fontId="54" fillId="0" borderId="0"/>
    <xf numFmtId="0" fontId="33" fillId="0" borderId="0"/>
    <xf numFmtId="0" fontId="33" fillId="0" borderId="0"/>
    <xf numFmtId="0" fontId="33" fillId="0" borderId="0"/>
    <xf numFmtId="0" fontId="54" fillId="0" borderId="0"/>
    <xf numFmtId="0" fontId="54" fillId="0" borderId="0"/>
    <xf numFmtId="0" fontId="54" fillId="0" borderId="0"/>
    <xf numFmtId="0" fontId="33" fillId="0" borderId="0"/>
    <xf numFmtId="0" fontId="33" fillId="0" borderId="0"/>
    <xf numFmtId="0" fontId="33" fillId="0" borderId="0"/>
    <xf numFmtId="0" fontId="33" fillId="7" borderId="13" applyNumberFormat="0" applyFont="0" applyAlignment="0" applyProtection="0"/>
    <xf numFmtId="0" fontId="33" fillId="7" borderId="13" applyNumberFormat="0" applyFont="0" applyAlignment="0" applyProtection="0"/>
    <xf numFmtId="0" fontId="33" fillId="7" borderId="13" applyNumberFormat="0" applyFont="0" applyAlignment="0" applyProtection="0"/>
    <xf numFmtId="0" fontId="33" fillId="7" borderId="13" applyNumberFormat="0" applyFont="0" applyAlignment="0" applyProtection="0"/>
    <xf numFmtId="0" fontId="33" fillId="7" borderId="13" applyNumberFormat="0" applyFont="0" applyAlignment="0" applyProtection="0"/>
    <xf numFmtId="0" fontId="34" fillId="24" borderId="14" applyNumberFormat="0" applyAlignment="0" applyProtection="0"/>
    <xf numFmtId="0" fontId="34" fillId="24" borderId="14" applyNumberFormat="0" applyAlignment="0" applyProtection="0"/>
    <xf numFmtId="0" fontId="34" fillId="25" borderId="14" applyNumberFormat="0" applyAlignment="0" applyProtection="0"/>
    <xf numFmtId="0" fontId="34" fillId="25" borderId="14" applyNumberFormat="0" applyAlignment="0" applyProtection="0"/>
    <xf numFmtId="0" fontId="34" fillId="24" borderId="14" applyNumberFormat="0" applyAlignment="0" applyProtection="0"/>
    <xf numFmtId="0" fontId="34" fillId="24" borderId="14" applyNumberFormat="0" applyAlignment="0" applyProtection="0"/>
    <xf numFmtId="0" fontId="34" fillId="24" borderId="14" applyNumberFormat="0" applyAlignment="0" applyProtection="0"/>
    <xf numFmtId="0" fontId="34" fillId="24" borderId="14" applyNumberFormat="0" applyAlignment="0" applyProtection="0"/>
    <xf numFmtId="0" fontId="34" fillId="24" borderId="14" applyNumberFormat="0" applyAlignment="0" applyProtection="0"/>
    <xf numFmtId="0" fontId="34" fillId="24" borderId="14" applyNumberFormat="0" applyAlignment="0" applyProtection="0"/>
    <xf numFmtId="0" fontId="34" fillId="24"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2" fillId="0" borderId="0" applyFont="0" applyFill="0" applyBorder="0" applyAlignment="0" applyProtection="0"/>
    <xf numFmtId="9" fontId="3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5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6" applyNumberFormat="0" applyFill="0" applyAlignment="0" applyProtection="0"/>
    <xf numFmtId="0" fontId="36" fillId="0" borderId="16"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6" fillId="0" borderId="15"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5" fillId="0" borderId="0"/>
    <xf numFmtId="0" fontId="15" fillId="0" borderId="0"/>
    <xf numFmtId="3" fontId="15" fillId="26" borderId="2">
      <alignment horizontal="right"/>
    </xf>
    <xf numFmtId="3" fontId="15" fillId="26" borderId="3">
      <alignment horizontal="right"/>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Border="0"/>
    <xf numFmtId="0" fontId="15" fillId="0" borderId="0"/>
    <xf numFmtId="0" fontId="15" fillId="0" borderId="0"/>
    <xf numFmtId="0" fontId="15" fillId="0" borderId="0"/>
    <xf numFmtId="0" fontId="15" fillId="0" borderId="0" applyBorder="0"/>
    <xf numFmtId="0" fontId="15" fillId="0" borderId="0" applyBorder="0"/>
    <xf numFmtId="0" fontId="15" fillId="0" borderId="0" applyBorder="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Border="0"/>
    <xf numFmtId="0" fontId="15" fillId="0" borderId="0" applyBorder="0"/>
    <xf numFmtId="0" fontId="15" fillId="0" borderId="0" applyBorder="0"/>
    <xf numFmtId="0" fontId="15" fillId="0" borderId="0" applyBorder="0"/>
    <xf numFmtId="0" fontId="15" fillId="0" borderId="0"/>
    <xf numFmtId="0" fontId="14" fillId="0" borderId="0"/>
    <xf numFmtId="0" fontId="15" fillId="0" borderId="0"/>
    <xf numFmtId="0" fontId="15" fillId="0" borderId="0"/>
    <xf numFmtId="0" fontId="15" fillId="0" borderId="0" applyBorder="0"/>
    <xf numFmtId="0" fontId="15" fillId="0" borderId="0" applyBorder="0"/>
    <xf numFmtId="0" fontId="15" fillId="0" borderId="0" applyBorder="0"/>
    <xf numFmtId="0" fontId="15" fillId="0" borderId="0" applyBorder="0"/>
    <xf numFmtId="0" fontId="15" fillId="0" borderId="0" applyBorder="0"/>
    <xf numFmtId="0" fontId="15" fillId="0" borderId="0" applyBorder="0"/>
    <xf numFmtId="0" fontId="15" fillId="0" borderId="0" applyBorder="0"/>
    <xf numFmtId="0" fontId="15" fillId="0" borderId="0" applyBorder="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Border="0"/>
    <xf numFmtId="0" fontId="15" fillId="0" borderId="0" applyBorder="0"/>
    <xf numFmtId="0" fontId="14" fillId="0" borderId="0"/>
    <xf numFmtId="0" fontId="15" fillId="0" borderId="0"/>
    <xf numFmtId="0" fontId="14" fillId="0" borderId="0"/>
    <xf numFmtId="0" fontId="14" fillId="0" borderId="0"/>
    <xf numFmtId="0" fontId="15" fillId="0" borderId="0" applyBorder="0"/>
    <xf numFmtId="0" fontId="15" fillId="0" borderId="0" applyBorder="0"/>
    <xf numFmtId="0" fontId="15" fillId="0" borderId="0" applyBorder="0"/>
    <xf numFmtId="0" fontId="15" fillId="0" borderId="0" applyBorder="0"/>
    <xf numFmtId="0" fontId="15" fillId="0" borderId="0"/>
    <xf numFmtId="0" fontId="15" fillId="0" borderId="0"/>
    <xf numFmtId="0" fontId="14" fillId="0" borderId="0"/>
    <xf numFmtId="0" fontId="15" fillId="0" borderId="0"/>
    <xf numFmtId="0" fontId="15" fillId="0" borderId="0"/>
    <xf numFmtId="0" fontId="15"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7" borderId="13" applyNumberFormat="0" applyFont="0" applyAlignment="0" applyProtection="0"/>
    <xf numFmtId="0" fontId="15" fillId="7" borderId="13" applyNumberFormat="0" applyFont="0" applyAlignment="0" applyProtection="0"/>
    <xf numFmtId="0" fontId="15" fillId="7" borderId="13" applyNumberFormat="0" applyFont="0" applyAlignment="0" applyProtection="0"/>
    <xf numFmtId="0" fontId="15" fillId="7" borderId="13"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19" fillId="0" borderId="0" applyFont="0" applyFill="0" applyBorder="0" applyAlignment="0" applyProtection="0"/>
    <xf numFmtId="43" fontId="19"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cellStyleXfs>
  <cellXfs count="897">
    <xf numFmtId="0" fontId="0" fillId="0" borderId="0" xfId="0"/>
    <xf numFmtId="0" fontId="0" fillId="26" borderId="0" xfId="0" applyFill="1"/>
    <xf numFmtId="0" fontId="18" fillId="26" borderId="0" xfId="0" applyFont="1" applyFill="1"/>
    <xf numFmtId="0" fontId="18" fillId="28" borderId="17" xfId="0" applyFont="1" applyFill="1" applyBorder="1"/>
    <xf numFmtId="0" fontId="18" fillId="28" borderId="18" xfId="0" applyFont="1" applyFill="1" applyBorder="1"/>
    <xf numFmtId="0" fontId="18" fillId="26" borderId="3" xfId="0" applyFont="1" applyFill="1" applyBorder="1"/>
    <xf numFmtId="167" fontId="18" fillId="26" borderId="20" xfId="0" applyNumberFormat="1" applyFont="1" applyFill="1" applyBorder="1" applyAlignment="1">
      <alignment horizontal="center" wrapText="1"/>
    </xf>
    <xf numFmtId="167" fontId="18" fillId="26" borderId="3" xfId="0" applyNumberFormat="1" applyFont="1" applyFill="1" applyBorder="1"/>
    <xf numFmtId="167" fontId="18" fillId="26" borderId="0" xfId="0" applyNumberFormat="1" applyFont="1" applyFill="1" applyAlignment="1">
      <alignment horizontal="center" wrapText="1"/>
    </xf>
    <xf numFmtId="167" fontId="18" fillId="26" borderId="0" xfId="0" applyNumberFormat="1" applyFont="1" applyFill="1"/>
    <xf numFmtId="167" fontId="18" fillId="26" borderId="22" xfId="0" applyNumberFormat="1" applyFont="1" applyFill="1" applyBorder="1" applyAlignment="1">
      <alignment horizontal="center" wrapText="1"/>
    </xf>
    <xf numFmtId="167" fontId="18" fillId="26" borderId="23" xfId="0" applyNumberFormat="1" applyFont="1" applyFill="1" applyBorder="1" applyAlignment="1">
      <alignment horizontal="center" wrapText="1"/>
    </xf>
    <xf numFmtId="0" fontId="18" fillId="26" borderId="0" xfId="0" applyFont="1" applyFill="1" applyAlignment="1">
      <alignment horizontal="center" wrapText="1"/>
    </xf>
    <xf numFmtId="0" fontId="18" fillId="28" borderId="3" xfId="0" applyFont="1" applyFill="1" applyBorder="1"/>
    <xf numFmtId="0" fontId="18" fillId="26" borderId="22" xfId="0" applyFont="1" applyFill="1" applyBorder="1"/>
    <xf numFmtId="3" fontId="18" fillId="26" borderId="3" xfId="0" applyNumberFormat="1" applyFont="1" applyFill="1" applyBorder="1" applyAlignment="1">
      <alignment horizontal="center" wrapText="1"/>
    </xf>
    <xf numFmtId="3" fontId="18" fillId="26" borderId="20" xfId="0" applyNumberFormat="1" applyFont="1" applyFill="1" applyBorder="1" applyAlignment="1">
      <alignment horizontal="center" wrapText="1"/>
    </xf>
    <xf numFmtId="2" fontId="18" fillId="26" borderId="0" xfId="0" applyNumberFormat="1" applyFont="1" applyFill="1"/>
    <xf numFmtId="2" fontId="40" fillId="29" borderId="24" xfId="0" applyNumberFormat="1" applyFont="1" applyFill="1" applyBorder="1"/>
    <xf numFmtId="2" fontId="40" fillId="29" borderId="26" xfId="0" applyNumberFormat="1" applyFont="1" applyFill="1" applyBorder="1"/>
    <xf numFmtId="2" fontId="40" fillId="26" borderId="0" xfId="0" applyNumberFormat="1" applyFont="1" applyFill="1"/>
    <xf numFmtId="2" fontId="40" fillId="29" borderId="28" xfId="0" applyNumberFormat="1" applyFont="1" applyFill="1" applyBorder="1"/>
    <xf numFmtId="2" fontId="40" fillId="29" borderId="29" xfId="0" applyNumberFormat="1" applyFont="1" applyFill="1" applyBorder="1"/>
    <xf numFmtId="0" fontId="18" fillId="28" borderId="28" xfId="0" applyFont="1" applyFill="1" applyBorder="1" applyAlignment="1">
      <alignment horizontal="center" wrapText="1"/>
    </xf>
    <xf numFmtId="3" fontId="18" fillId="26" borderId="0" xfId="0" applyNumberFormat="1" applyFont="1" applyFill="1" applyAlignment="1">
      <alignment horizontal="center" wrapText="1"/>
    </xf>
    <xf numFmtId="0" fontId="0" fillId="30" borderId="0" xfId="0" applyFill="1" applyAlignment="1">
      <alignment vertical="top"/>
    </xf>
    <xf numFmtId="0" fontId="0" fillId="30" borderId="0" xfId="0" applyFill="1" applyAlignment="1">
      <alignment horizontal="center" vertical="top"/>
    </xf>
    <xf numFmtId="166" fontId="18" fillId="30" borderId="0" xfId="0" applyNumberFormat="1" applyFont="1" applyFill="1" applyAlignment="1">
      <alignment vertical="top"/>
    </xf>
    <xf numFmtId="0" fontId="0" fillId="30" borderId="0" xfId="0" applyFill="1" applyAlignment="1">
      <alignment horizontal="right" vertical="top"/>
    </xf>
    <xf numFmtId="0" fontId="33" fillId="30" borderId="0" xfId="0" applyFont="1" applyFill="1" applyAlignment="1">
      <alignment horizontal="right" vertical="top"/>
    </xf>
    <xf numFmtId="0" fontId="33" fillId="30" borderId="0" xfId="0" applyFont="1" applyFill="1" applyAlignment="1">
      <alignment horizontal="center" vertical="top"/>
    </xf>
    <xf numFmtId="0" fontId="33" fillId="30" borderId="0" xfId="0" applyFont="1" applyFill="1" applyAlignment="1">
      <alignment vertical="top"/>
    </xf>
    <xf numFmtId="168" fontId="18" fillId="26" borderId="0" xfId="0" applyNumberFormat="1" applyFont="1" applyFill="1"/>
    <xf numFmtId="0" fontId="18" fillId="26" borderId="0" xfId="0" applyFont="1" applyFill="1" applyAlignment="1">
      <alignment horizontal="center" vertical="center" wrapText="1"/>
    </xf>
    <xf numFmtId="0" fontId="15" fillId="30" borderId="0" xfId="0" applyFont="1" applyFill="1" applyAlignment="1">
      <alignment vertical="top"/>
    </xf>
    <xf numFmtId="0" fontId="15" fillId="30" borderId="0" xfId="0" applyFont="1" applyFill="1" applyAlignment="1">
      <alignment horizontal="center" vertical="top"/>
    </xf>
    <xf numFmtId="0" fontId="0" fillId="30" borderId="0" xfId="0" applyFill="1"/>
    <xf numFmtId="40" fontId="0" fillId="30" borderId="0" xfId="0" applyNumberFormat="1" applyFill="1" applyAlignment="1">
      <alignment vertical="top"/>
    </xf>
    <xf numFmtId="0" fontId="33" fillId="0" borderId="0" xfId="0" applyFont="1" applyAlignment="1">
      <alignment vertical="top"/>
    </xf>
    <xf numFmtId="0" fontId="51" fillId="30" borderId="0" xfId="0" applyFont="1" applyFill="1" applyAlignment="1">
      <alignment vertical="top"/>
    </xf>
    <xf numFmtId="0" fontId="51" fillId="30" borderId="0" xfId="0" applyFont="1" applyFill="1" applyAlignment="1">
      <alignment horizontal="right" vertical="top" wrapText="1"/>
    </xf>
    <xf numFmtId="0" fontId="52" fillId="30" borderId="0" xfId="0" applyFont="1" applyFill="1" applyAlignment="1">
      <alignment vertical="top"/>
    </xf>
    <xf numFmtId="0" fontId="52" fillId="30" borderId="0" xfId="0" applyFont="1" applyFill="1" applyAlignment="1">
      <alignment horizontal="center" vertical="top"/>
    </xf>
    <xf numFmtId="0" fontId="52" fillId="30" borderId="0" xfId="0" applyFont="1" applyFill="1" applyAlignment="1">
      <alignment textRotation="90"/>
    </xf>
    <xf numFmtId="0" fontId="52" fillId="30" borderId="0" xfId="0" applyFont="1" applyFill="1" applyAlignment="1">
      <alignment vertical="top" textRotation="90"/>
    </xf>
    <xf numFmtId="166" fontId="52" fillId="30" borderId="0" xfId="0" applyNumberFormat="1" applyFont="1" applyFill="1" applyAlignment="1">
      <alignment horizontal="center" vertical="top"/>
    </xf>
    <xf numFmtId="164" fontId="51" fillId="30" borderId="0" xfId="0" applyNumberFormat="1" applyFont="1" applyFill="1" applyAlignment="1">
      <alignment horizontal="right" vertical="top"/>
    </xf>
    <xf numFmtId="0" fontId="51" fillId="30" borderId="0" xfId="0" applyFont="1" applyFill="1" applyAlignment="1">
      <alignment horizontal="left" vertical="top" wrapText="1"/>
    </xf>
    <xf numFmtId="166" fontId="51" fillId="30" borderId="0" xfId="0" applyNumberFormat="1" applyFont="1" applyFill="1" applyAlignment="1">
      <alignment horizontal="center" vertical="top"/>
    </xf>
    <xf numFmtId="166" fontId="51" fillId="30" borderId="0" xfId="0" applyNumberFormat="1" applyFont="1" applyFill="1" applyAlignment="1">
      <alignment horizontal="right" vertical="top"/>
    </xf>
    <xf numFmtId="0" fontId="51" fillId="30" borderId="0" xfId="0" applyFont="1" applyFill="1" applyAlignment="1">
      <alignment horizontal="right" vertical="top"/>
    </xf>
    <xf numFmtId="0" fontId="51" fillId="30" borderId="30" xfId="0" applyFont="1" applyFill="1" applyBorder="1" applyAlignment="1">
      <alignment horizontal="left" vertical="top" wrapText="1"/>
    </xf>
    <xf numFmtId="0" fontId="51" fillId="30" borderId="30" xfId="0" applyFont="1" applyFill="1" applyBorder="1" applyAlignment="1">
      <alignment vertical="top" wrapText="1"/>
    </xf>
    <xf numFmtId="166" fontId="51" fillId="30" borderId="31" xfId="0" applyNumberFormat="1" applyFont="1" applyFill="1" applyBorder="1" applyAlignment="1">
      <alignment horizontal="center" vertical="top"/>
    </xf>
    <xf numFmtId="169" fontId="51" fillId="30" borderId="30" xfId="0" applyNumberFormat="1" applyFont="1" applyFill="1" applyBorder="1" applyAlignment="1">
      <alignment horizontal="right" vertical="top"/>
    </xf>
    <xf numFmtId="0" fontId="51" fillId="30" borderId="32" xfId="0" applyFont="1" applyFill="1" applyBorder="1" applyAlignment="1">
      <alignment horizontal="left" vertical="top" wrapText="1"/>
    </xf>
    <xf numFmtId="0" fontId="51" fillId="30" borderId="32" xfId="0" applyFont="1" applyFill="1" applyBorder="1" applyAlignment="1">
      <alignment vertical="top" wrapText="1"/>
    </xf>
    <xf numFmtId="169" fontId="51" fillId="30" borderId="32" xfId="0" applyNumberFormat="1" applyFont="1" applyFill="1" applyBorder="1" applyAlignment="1">
      <alignment horizontal="right" vertical="top"/>
    </xf>
    <xf numFmtId="0" fontId="52" fillId="30" borderId="0" xfId="0" applyFont="1" applyFill="1" applyAlignment="1">
      <alignment vertical="top" wrapText="1"/>
    </xf>
    <xf numFmtId="0" fontId="51" fillId="30" borderId="34" xfId="0" applyFont="1" applyFill="1" applyBorder="1" applyAlignment="1">
      <alignment vertical="top" wrapText="1"/>
    </xf>
    <xf numFmtId="0" fontId="52" fillId="30" borderId="0" xfId="0" applyFont="1" applyFill="1" applyAlignment="1">
      <alignment horizontal="left" vertical="top" wrapText="1"/>
    </xf>
    <xf numFmtId="169" fontId="52" fillId="30" borderId="0" xfId="0" applyNumberFormat="1" applyFont="1" applyFill="1" applyAlignment="1">
      <alignment horizontal="right" vertical="top"/>
    </xf>
    <xf numFmtId="169" fontId="51" fillId="30" borderId="0" xfId="0" applyNumberFormat="1" applyFont="1" applyFill="1" applyAlignment="1">
      <alignment vertical="top"/>
    </xf>
    <xf numFmtId="0" fontId="51" fillId="30" borderId="0" xfId="0" applyFont="1" applyFill="1" applyAlignment="1">
      <alignment horizontal="center" vertical="top"/>
    </xf>
    <xf numFmtId="0" fontId="52" fillId="30" borderId="0" xfId="0" applyFont="1" applyFill="1" applyAlignment="1">
      <alignment horizontal="left" vertical="top" textRotation="90"/>
    </xf>
    <xf numFmtId="164" fontId="51" fillId="30" borderId="0" xfId="0" applyNumberFormat="1" applyFont="1" applyFill="1" applyAlignment="1">
      <alignment horizontal="center" vertical="top"/>
    </xf>
    <xf numFmtId="169" fontId="51" fillId="30" borderId="34" xfId="0" applyNumberFormat="1" applyFont="1" applyFill="1" applyBorder="1" applyAlignment="1">
      <alignment horizontal="right" vertical="top"/>
    </xf>
    <xf numFmtId="0" fontId="51" fillId="0" borderId="0" xfId="0" applyFont="1" applyAlignment="1">
      <alignment vertical="top"/>
    </xf>
    <xf numFmtId="166" fontId="52" fillId="0" borderId="0" xfId="0" applyNumberFormat="1" applyFont="1" applyAlignment="1">
      <alignment horizontal="center" vertical="top"/>
    </xf>
    <xf numFmtId="0" fontId="51" fillId="0" borderId="30" xfId="291" applyFont="1" applyBorder="1" applyAlignment="1">
      <alignment horizontal="left" vertical="top" wrapText="1"/>
    </xf>
    <xf numFmtId="0" fontId="51" fillId="0" borderId="30" xfId="291" applyFont="1" applyBorder="1" applyAlignment="1">
      <alignment vertical="top" wrapText="1"/>
    </xf>
    <xf numFmtId="0" fontId="51" fillId="30" borderId="0" xfId="0" applyFont="1" applyFill="1"/>
    <xf numFmtId="0" fontId="51" fillId="30" borderId="0" xfId="0" applyFont="1" applyFill="1" applyAlignment="1">
      <alignment horizontal="center" vertical="top" wrapText="1"/>
    </xf>
    <xf numFmtId="166" fontId="51" fillId="30" borderId="32" xfId="0" applyNumberFormat="1" applyFont="1" applyFill="1" applyBorder="1" applyAlignment="1">
      <alignment horizontal="right" vertical="top" wrapText="1"/>
    </xf>
    <xf numFmtId="166" fontId="52" fillId="30" borderId="33" xfId="0" applyNumberFormat="1" applyFont="1" applyFill="1" applyBorder="1" applyAlignment="1">
      <alignment horizontal="right" vertical="top" wrapText="1"/>
    </xf>
    <xf numFmtId="40" fontId="52" fillId="30" borderId="0" xfId="0" applyNumberFormat="1" applyFont="1" applyFill="1" applyAlignment="1">
      <alignment textRotation="90"/>
    </xf>
    <xf numFmtId="40" fontId="52" fillId="30" borderId="0" xfId="0" applyNumberFormat="1" applyFont="1" applyFill="1" applyAlignment="1">
      <alignment horizontal="left" vertical="top" textRotation="90"/>
    </xf>
    <xf numFmtId="40" fontId="52" fillId="30" borderId="0" xfId="0" applyNumberFormat="1" applyFont="1" applyFill="1" applyAlignment="1">
      <alignment vertical="top" textRotation="90"/>
    </xf>
    <xf numFmtId="169" fontId="52" fillId="30" borderId="0" xfId="0" applyNumberFormat="1" applyFont="1" applyFill="1" applyAlignment="1">
      <alignment horizontal="left" vertical="top" textRotation="90"/>
    </xf>
    <xf numFmtId="169" fontId="52" fillId="30" borderId="0" xfId="0" applyNumberFormat="1" applyFont="1" applyFill="1" applyAlignment="1">
      <alignment vertical="top" textRotation="90"/>
    </xf>
    <xf numFmtId="40" fontId="51" fillId="30" borderId="0" xfId="0" applyNumberFormat="1" applyFont="1" applyFill="1" applyAlignment="1">
      <alignment vertical="top"/>
    </xf>
    <xf numFmtId="165" fontId="18" fillId="26" borderId="0" xfId="0" applyNumberFormat="1" applyFont="1" applyFill="1" applyAlignment="1">
      <alignment horizontal="center" wrapText="1"/>
    </xf>
    <xf numFmtId="167" fontId="18" fillId="26" borderId="19" xfId="0" applyNumberFormat="1" applyFont="1" applyFill="1" applyBorder="1"/>
    <xf numFmtId="167" fontId="18" fillId="0" borderId="0" xfId="0" applyNumberFormat="1" applyFont="1" applyAlignment="1">
      <alignment horizontal="center" wrapText="1"/>
    </xf>
    <xf numFmtId="0" fontId="18" fillId="28" borderId="29" xfId="0" applyFont="1" applyFill="1" applyBorder="1" applyAlignment="1">
      <alignment horizontal="center" wrapText="1"/>
    </xf>
    <xf numFmtId="0" fontId="18" fillId="28" borderId="37" xfId="0" applyFont="1" applyFill="1" applyBorder="1" applyAlignment="1">
      <alignment horizontal="center" wrapText="1"/>
    </xf>
    <xf numFmtId="2" fontId="59" fillId="30" borderId="0" xfId="0" applyNumberFormat="1" applyFont="1" applyFill="1"/>
    <xf numFmtId="2" fontId="60" fillId="30" borderId="0" xfId="0" applyNumberFormat="1" applyFont="1" applyFill="1"/>
    <xf numFmtId="170" fontId="18" fillId="26" borderId="0" xfId="0" applyNumberFormat="1" applyFont="1" applyFill="1" applyAlignment="1">
      <alignment horizontal="center" wrapText="1"/>
    </xf>
    <xf numFmtId="0" fontId="51" fillId="30" borderId="38" xfId="0" applyFont="1" applyFill="1" applyBorder="1" applyAlignment="1">
      <alignment vertical="top" wrapText="1"/>
    </xf>
    <xf numFmtId="0" fontId="51" fillId="30" borderId="0" xfId="0" applyFont="1" applyFill="1" applyAlignment="1">
      <alignment vertical="top" wrapText="1"/>
    </xf>
    <xf numFmtId="0" fontId="0" fillId="0" borderId="0" xfId="0" applyAlignment="1">
      <alignment vertical="top"/>
    </xf>
    <xf numFmtId="166" fontId="61" fillId="0" borderId="30" xfId="291" applyNumberFormat="1" applyFont="1" applyBorder="1" applyAlignment="1">
      <alignment horizontal="right" vertical="top"/>
    </xf>
    <xf numFmtId="164" fontId="51" fillId="0" borderId="0" xfId="0" applyNumberFormat="1" applyFont="1" applyAlignment="1">
      <alignment horizontal="right" vertical="top" textRotation="90"/>
    </xf>
    <xf numFmtId="0" fontId="51" fillId="0" borderId="0" xfId="0" applyFont="1" applyAlignment="1">
      <alignment vertical="center"/>
    </xf>
    <xf numFmtId="0" fontId="52" fillId="0" borderId="34" xfId="0" applyFont="1" applyBorder="1" applyAlignment="1">
      <alignment horizontal="left" vertical="top"/>
    </xf>
    <xf numFmtId="0" fontId="51" fillId="0" borderId="0" xfId="291" applyFont="1" applyAlignment="1">
      <alignment horizontal="left" vertical="top" wrapText="1"/>
    </xf>
    <xf numFmtId="0" fontId="51" fillId="0" borderId="30" xfId="0" quotePrefix="1" applyFont="1" applyBorder="1" applyAlignment="1">
      <alignment horizontal="left" vertical="top" wrapText="1"/>
    </xf>
    <xf numFmtId="166" fontId="58" fillId="0" borderId="0" xfId="0" applyNumberFormat="1" applyFont="1" applyAlignment="1">
      <alignment horizontal="right" vertical="top"/>
    </xf>
    <xf numFmtId="166" fontId="52" fillId="0" borderId="0" xfId="0" applyNumberFormat="1" applyFont="1" applyAlignment="1">
      <alignment horizontal="right" vertical="top"/>
    </xf>
    <xf numFmtId="0" fontId="57" fillId="0" borderId="0" xfId="0" applyFont="1" applyAlignment="1">
      <alignment vertical="top"/>
    </xf>
    <xf numFmtId="166" fontId="58" fillId="0" borderId="33" xfId="0" applyNumberFormat="1" applyFont="1" applyBorder="1" applyAlignment="1">
      <alignment horizontal="right" vertical="top"/>
    </xf>
    <xf numFmtId="40" fontId="15" fillId="30" borderId="0" xfId="0" applyNumberFormat="1" applyFont="1" applyFill="1" applyAlignment="1">
      <alignment vertical="top"/>
    </xf>
    <xf numFmtId="169" fontId="58" fillId="0" borderId="33" xfId="0" applyNumberFormat="1" applyFont="1" applyBorder="1" applyAlignment="1">
      <alignment horizontal="right" vertical="top"/>
    </xf>
    <xf numFmtId="0" fontId="52" fillId="0" borderId="0" xfId="0" applyFont="1" applyAlignment="1">
      <alignment vertical="top"/>
    </xf>
    <xf numFmtId="0" fontId="51" fillId="0" borderId="0" xfId="0" applyFont="1" applyAlignment="1">
      <alignment horizontal="right" vertical="top"/>
    </xf>
    <xf numFmtId="0" fontId="52" fillId="0" borderId="0" xfId="0" applyFont="1" applyAlignment="1">
      <alignment vertical="top" textRotation="90"/>
    </xf>
    <xf numFmtId="0" fontId="52" fillId="0" borderId="0" xfId="0" applyFont="1" applyAlignment="1">
      <alignment horizontal="left" vertical="top" textRotation="90"/>
    </xf>
    <xf numFmtId="169" fontId="18" fillId="0" borderId="0" xfId="0" applyNumberFormat="1" applyFont="1" applyAlignment="1">
      <alignment horizontal="right" vertical="top"/>
    </xf>
    <xf numFmtId="0" fontId="51" fillId="0" borderId="0" xfId="0" applyFont="1" applyAlignment="1">
      <alignment horizontal="center" vertical="top"/>
    </xf>
    <xf numFmtId="0" fontId="51" fillId="0" borderId="30" xfId="326" applyFont="1" applyBorder="1" applyAlignment="1">
      <alignment vertical="top" wrapText="1"/>
    </xf>
    <xf numFmtId="0" fontId="15" fillId="30" borderId="0" xfId="0" applyFont="1" applyFill="1" applyAlignment="1">
      <alignment horizontal="right" vertical="top"/>
    </xf>
    <xf numFmtId="0" fontId="18" fillId="30" borderId="0" xfId="0" applyFont="1" applyFill="1" applyAlignment="1">
      <alignment horizontal="right" vertical="top"/>
    </xf>
    <xf numFmtId="0" fontId="18" fillId="30" borderId="3" xfId="0" applyFont="1" applyFill="1" applyBorder="1" applyAlignment="1">
      <alignment horizontal="left" vertical="top"/>
    </xf>
    <xf numFmtId="0" fontId="18" fillId="30" borderId="3" xfId="0" applyFont="1" applyFill="1" applyBorder="1"/>
    <xf numFmtId="0" fontId="15" fillId="30" borderId="19" xfId="0" applyFont="1" applyFill="1" applyBorder="1" applyAlignment="1">
      <alignment horizontal="left" vertical="top"/>
    </xf>
    <xf numFmtId="166" fontId="15" fillId="30" borderId="0" xfId="0" applyNumberFormat="1" applyFont="1" applyFill="1" applyAlignment="1">
      <alignment vertical="top"/>
    </xf>
    <xf numFmtId="166" fontId="18" fillId="30" borderId="3" xfId="0" applyNumberFormat="1" applyFont="1" applyFill="1" applyBorder="1" applyAlignment="1">
      <alignment vertical="top"/>
    </xf>
    <xf numFmtId="166" fontId="51" fillId="0" borderId="0" xfId="0" applyNumberFormat="1" applyFont="1" applyAlignment="1">
      <alignment horizontal="right" vertical="top"/>
    </xf>
    <xf numFmtId="0" fontId="51" fillId="0" borderId="0" xfId="291" applyFont="1" applyAlignment="1">
      <alignment horizontal="right" vertical="top"/>
    </xf>
    <xf numFmtId="0" fontId="52" fillId="0" borderId="0" xfId="0" applyFont="1" applyAlignment="1">
      <alignment textRotation="90"/>
    </xf>
    <xf numFmtId="0" fontId="51" fillId="0" borderId="0" xfId="291" applyFont="1" applyAlignment="1">
      <alignment vertical="top"/>
    </xf>
    <xf numFmtId="0" fontId="51" fillId="0" borderId="0" xfId="291" applyFont="1" applyAlignment="1">
      <alignment vertical="top" wrapText="1"/>
    </xf>
    <xf numFmtId="164" fontId="51" fillId="0" borderId="31" xfId="0" applyNumberFormat="1" applyFont="1" applyBorder="1" applyAlignment="1">
      <alignment horizontal="center" vertical="top"/>
    </xf>
    <xf numFmtId="169" fontId="52" fillId="0" borderId="0" xfId="0" applyNumberFormat="1" applyFont="1" applyAlignment="1">
      <alignment vertical="top" textRotation="90"/>
    </xf>
    <xf numFmtId="0" fontId="18" fillId="30" borderId="3" xfId="449" applyFont="1" applyFill="1" applyBorder="1" applyAlignment="1">
      <alignment horizontal="right" vertical="top"/>
    </xf>
    <xf numFmtId="0" fontId="15" fillId="30" borderId="0" xfId="0" applyFont="1" applyFill="1"/>
    <xf numFmtId="0" fontId="52" fillId="30" borderId="0" xfId="0" applyFont="1" applyFill="1" applyAlignment="1">
      <alignment horizontal="left" vertical="top"/>
    </xf>
    <xf numFmtId="0" fontId="15" fillId="32" borderId="0" xfId="0" applyFont="1" applyFill="1" applyAlignment="1">
      <alignment horizontal="center" vertical="top"/>
    </xf>
    <xf numFmtId="166" fontId="15" fillId="32" borderId="0" xfId="0" applyNumberFormat="1" applyFont="1" applyFill="1" applyAlignment="1">
      <alignment vertical="top"/>
    </xf>
    <xf numFmtId="166" fontId="0" fillId="32" borderId="0" xfId="0" applyNumberFormat="1" applyFill="1" applyAlignment="1">
      <alignment vertical="top"/>
    </xf>
    <xf numFmtId="0" fontId="15" fillId="0" borderId="0" xfId="0" applyFont="1"/>
    <xf numFmtId="0" fontId="15" fillId="32" borderId="0" xfId="0" applyFont="1" applyFill="1" applyAlignment="1">
      <alignment vertical="top"/>
    </xf>
    <xf numFmtId="0" fontId="0" fillId="32" borderId="0" xfId="0" applyFill="1" applyAlignment="1">
      <alignment vertical="top"/>
    </xf>
    <xf numFmtId="166" fontId="15" fillId="32" borderId="0" xfId="0" applyNumberFormat="1" applyFont="1" applyFill="1" applyAlignment="1">
      <alignment horizontal="right" vertical="top"/>
    </xf>
    <xf numFmtId="0" fontId="52" fillId="30" borderId="0" xfId="0" applyFont="1" applyFill="1" applyAlignment="1">
      <alignment horizontal="right" vertical="top"/>
    </xf>
    <xf numFmtId="166" fontId="51" fillId="30" borderId="0" xfId="0" applyNumberFormat="1" applyFont="1" applyFill="1" applyAlignment="1">
      <alignment vertical="top"/>
    </xf>
    <xf numFmtId="166" fontId="51" fillId="30" borderId="32" xfId="0" applyNumberFormat="1" applyFont="1" applyFill="1" applyBorder="1" applyAlignment="1">
      <alignment horizontal="right" vertical="top"/>
    </xf>
    <xf numFmtId="169" fontId="52" fillId="30" borderId="33" xfId="0" applyNumberFormat="1" applyFont="1" applyFill="1" applyBorder="1" applyAlignment="1">
      <alignment horizontal="right" vertical="top"/>
    </xf>
    <xf numFmtId="166" fontId="52" fillId="30" borderId="0" xfId="0" applyNumberFormat="1" applyFont="1" applyFill="1" applyAlignment="1">
      <alignment horizontal="right" vertical="top"/>
    </xf>
    <xf numFmtId="166" fontId="51" fillId="30" borderId="34" xfId="0" applyNumberFormat="1" applyFont="1" applyFill="1" applyBorder="1" applyAlignment="1">
      <alignment horizontal="right" vertical="top"/>
    </xf>
    <xf numFmtId="166" fontId="51" fillId="0" borderId="0" xfId="0" applyNumberFormat="1" applyFont="1" applyAlignment="1">
      <alignment horizontal="center" vertical="top"/>
    </xf>
    <xf numFmtId="166" fontId="51" fillId="0" borderId="0" xfId="0" applyNumberFormat="1" applyFont="1" applyAlignment="1">
      <alignment vertical="top"/>
    </xf>
    <xf numFmtId="169" fontId="51" fillId="0" borderId="0" xfId="0" applyNumberFormat="1" applyFont="1" applyAlignment="1">
      <alignment vertical="top"/>
    </xf>
    <xf numFmtId="0" fontId="15" fillId="0" borderId="0" xfId="0" applyFont="1" applyAlignment="1">
      <alignment vertical="top"/>
    </xf>
    <xf numFmtId="169" fontId="52" fillId="0" borderId="0" xfId="0" applyNumberFormat="1" applyFont="1" applyAlignment="1">
      <alignment horizontal="left" vertical="top" textRotation="90"/>
    </xf>
    <xf numFmtId="169" fontId="51" fillId="0" borderId="34" xfId="0" applyNumberFormat="1" applyFont="1" applyBorder="1" applyAlignment="1">
      <alignment horizontal="right" vertical="top"/>
    </xf>
    <xf numFmtId="0" fontId="52" fillId="0" borderId="0" xfId="0" applyFont="1" applyAlignment="1">
      <alignment horizontal="center" vertical="top"/>
    </xf>
    <xf numFmtId="164" fontId="51" fillId="0" borderId="0" xfId="0" applyNumberFormat="1" applyFont="1" applyAlignment="1">
      <alignment horizontal="center" vertical="top"/>
    </xf>
    <xf numFmtId="0" fontId="52" fillId="30" borderId="34" xfId="0" applyFont="1" applyFill="1" applyBorder="1" applyAlignment="1">
      <alignment horizontal="left" vertical="top" wrapText="1"/>
    </xf>
    <xf numFmtId="0" fontId="51" fillId="0" borderId="38" xfId="0" applyFont="1" applyBorder="1" applyAlignment="1">
      <alignment vertical="top" wrapText="1"/>
    </xf>
    <xf numFmtId="0" fontId="51" fillId="0" borderId="0" xfId="0" applyFont="1" applyAlignment="1">
      <alignment vertical="top" wrapText="1"/>
    </xf>
    <xf numFmtId="2" fontId="15" fillId="26" borderId="0" xfId="0" applyNumberFormat="1" applyFont="1" applyFill="1"/>
    <xf numFmtId="0" fontId="51" fillId="0" borderId="30" xfId="449" applyFont="1" applyBorder="1" applyAlignment="1">
      <alignment horizontal="left" vertical="top" wrapText="1"/>
    </xf>
    <xf numFmtId="0" fontId="51" fillId="0" borderId="30" xfId="449" applyFont="1" applyBorder="1" applyAlignment="1">
      <alignment vertical="top" wrapText="1"/>
    </xf>
    <xf numFmtId="169" fontId="51" fillId="0" borderId="30" xfId="449" applyNumberFormat="1" applyFont="1" applyBorder="1" applyAlignment="1">
      <alignment horizontal="right" vertical="top"/>
    </xf>
    <xf numFmtId="0" fontId="18" fillId="30" borderId="0" xfId="0" applyFont="1" applyFill="1" applyAlignment="1">
      <alignment horizontal="center"/>
    </xf>
    <xf numFmtId="0" fontId="52" fillId="0" borderId="0" xfId="0" applyFont="1" applyAlignment="1">
      <alignment horizontal="left" vertical="top" wrapText="1"/>
    </xf>
    <xf numFmtId="0" fontId="52" fillId="0" borderId="0" xfId="0" applyFont="1" applyAlignment="1">
      <alignment horizontal="left" vertical="top"/>
    </xf>
    <xf numFmtId="0" fontId="15" fillId="0" borderId="0" xfId="0" applyFont="1" applyAlignment="1">
      <alignment horizontal="center" vertical="top"/>
    </xf>
    <xf numFmtId="166" fontId="15" fillId="0" borderId="0" xfId="0" applyNumberFormat="1" applyFont="1" applyAlignment="1">
      <alignment vertical="top"/>
    </xf>
    <xf numFmtId="166" fontId="18" fillId="0" borderId="0" xfId="0" applyNumberFormat="1" applyFont="1" applyAlignment="1">
      <alignment vertical="top"/>
    </xf>
    <xf numFmtId="166" fontId="15" fillId="0" borderId="19" xfId="0" applyNumberFormat="1" applyFont="1" applyBorder="1" applyAlignment="1">
      <alignment vertical="top"/>
    </xf>
    <xf numFmtId="0" fontId="0" fillId="0" borderId="0" xfId="0" applyAlignment="1">
      <alignment horizontal="center" vertical="top"/>
    </xf>
    <xf numFmtId="0" fontId="52" fillId="0" borderId="0" xfId="0" applyFont="1" applyAlignment="1">
      <alignment horizontal="right" vertical="top"/>
    </xf>
    <xf numFmtId="166" fontId="52" fillId="0" borderId="0" xfId="0" applyNumberFormat="1" applyFont="1" applyAlignment="1">
      <alignment vertical="top"/>
    </xf>
    <xf numFmtId="0" fontId="51" fillId="32" borderId="0" xfId="0" applyFont="1" applyFill="1" applyAlignment="1">
      <alignment vertical="top"/>
    </xf>
    <xf numFmtId="166" fontId="51" fillId="32" borderId="0" xfId="0" applyNumberFormat="1" applyFont="1" applyFill="1" applyAlignment="1">
      <alignment horizontal="right" vertical="top"/>
    </xf>
    <xf numFmtId="166" fontId="51" fillId="32" borderId="0" xfId="0" applyNumberFormat="1" applyFont="1" applyFill="1" applyAlignment="1">
      <alignment vertical="top"/>
    </xf>
    <xf numFmtId="0" fontId="18" fillId="30" borderId="0" xfId="0" applyFont="1" applyFill="1"/>
    <xf numFmtId="0" fontId="52" fillId="0" borderId="34" xfId="0" applyFont="1" applyBorder="1" applyAlignment="1">
      <alignment vertical="top"/>
    </xf>
    <xf numFmtId="167" fontId="52" fillId="0" borderId="0" xfId="0" applyNumberFormat="1" applyFont="1" applyAlignment="1">
      <alignment horizontal="right" vertical="top"/>
    </xf>
    <xf numFmtId="166" fontId="52" fillId="0" borderId="26" xfId="0" applyNumberFormat="1" applyFont="1" applyBorder="1" applyAlignment="1">
      <alignment horizontal="right" vertical="top"/>
    </xf>
    <xf numFmtId="169" fontId="52" fillId="0" borderId="26" xfId="0" applyNumberFormat="1" applyFont="1" applyBorder="1" applyAlignment="1">
      <alignment horizontal="right" vertical="top"/>
    </xf>
    <xf numFmtId="0" fontId="52" fillId="0" borderId="0" xfId="449" applyFont="1" applyAlignment="1">
      <alignment textRotation="90"/>
    </xf>
    <xf numFmtId="164" fontId="51" fillId="0" borderId="34" xfId="0" applyNumberFormat="1" applyFont="1" applyBorder="1" applyAlignment="1">
      <alignment horizontal="right" vertical="top" textRotation="90"/>
    </xf>
    <xf numFmtId="166" fontId="51" fillId="0" borderId="0" xfId="0" applyNumberFormat="1" applyFont="1" applyAlignment="1">
      <alignment horizontal="right" vertical="top" wrapText="1"/>
    </xf>
    <xf numFmtId="166" fontId="52" fillId="0" borderId="0" xfId="0" applyNumberFormat="1" applyFont="1" applyAlignment="1">
      <alignment horizontal="right" vertical="top" wrapText="1"/>
    </xf>
    <xf numFmtId="166" fontId="52" fillId="0" borderId="33" xfId="0" applyNumberFormat="1" applyFont="1" applyBorder="1" applyAlignment="1">
      <alignment horizontal="right" vertical="top" wrapText="1"/>
    </xf>
    <xf numFmtId="0" fontId="51" fillId="0" borderId="0" xfId="0" applyFont="1"/>
    <xf numFmtId="166" fontId="51" fillId="0" borderId="32" xfId="0" applyNumberFormat="1" applyFont="1" applyBorder="1" applyAlignment="1">
      <alignment horizontal="right" vertical="top" wrapText="1"/>
    </xf>
    <xf numFmtId="0" fontId="51" fillId="0" borderId="0" xfId="0" applyFont="1" applyAlignment="1">
      <alignment horizontal="center" vertical="top" wrapText="1"/>
    </xf>
    <xf numFmtId="0" fontId="52" fillId="30" borderId="0" xfId="449" applyFont="1" applyFill="1" applyAlignment="1">
      <alignment horizontal="right" vertical="top"/>
    </xf>
    <xf numFmtId="0" fontId="52" fillId="30" borderId="0" xfId="449" applyFont="1" applyFill="1" applyAlignment="1">
      <alignment textRotation="90"/>
    </xf>
    <xf numFmtId="166" fontId="51" fillId="30" borderId="30" xfId="0" applyNumberFormat="1" applyFont="1" applyFill="1" applyBorder="1" applyAlignment="1">
      <alignment horizontal="right" vertical="top"/>
    </xf>
    <xf numFmtId="166" fontId="52" fillId="30" borderId="33" xfId="0" applyNumberFormat="1" applyFont="1" applyFill="1" applyBorder="1" applyAlignment="1">
      <alignment horizontal="right" vertical="top"/>
    </xf>
    <xf numFmtId="0" fontId="51" fillId="0" borderId="30" xfId="0" applyFont="1" applyBorder="1" applyAlignment="1">
      <alignment horizontal="left" vertical="top" wrapText="1"/>
    </xf>
    <xf numFmtId="0" fontId="51" fillId="0" borderId="30" xfId="0" applyFont="1" applyBorder="1" applyAlignment="1">
      <alignment vertical="top" wrapText="1"/>
    </xf>
    <xf numFmtId="166" fontId="51" fillId="0" borderId="31" xfId="0" applyNumberFormat="1" applyFont="1" applyBorder="1" applyAlignment="1">
      <alignment horizontal="center" vertical="top"/>
    </xf>
    <xf numFmtId="166" fontId="51" fillId="0" borderId="30" xfId="0" applyNumberFormat="1" applyFont="1" applyBorder="1" applyAlignment="1">
      <alignment horizontal="right" vertical="top"/>
    </xf>
    <xf numFmtId="169" fontId="51" fillId="0" borderId="30" xfId="0" applyNumberFormat="1" applyFont="1" applyBorder="1" applyAlignment="1">
      <alignment horizontal="right" vertical="top"/>
    </xf>
    <xf numFmtId="0" fontId="51" fillId="0" borderId="32" xfId="0" applyFont="1" applyBorder="1" applyAlignment="1">
      <alignment horizontal="left" vertical="top" wrapText="1"/>
    </xf>
    <xf numFmtId="0" fontId="51" fillId="0" borderId="32" xfId="0" applyFont="1" applyBorder="1" applyAlignment="1">
      <alignment vertical="top" wrapText="1"/>
    </xf>
    <xf numFmtId="166" fontId="51" fillId="0" borderId="32" xfId="0" applyNumberFormat="1" applyFont="1" applyBorder="1" applyAlignment="1">
      <alignment horizontal="right" vertical="top"/>
    </xf>
    <xf numFmtId="169" fontId="51" fillId="0" borderId="32" xfId="0" applyNumberFormat="1" applyFont="1" applyBorder="1" applyAlignment="1">
      <alignment horizontal="right" vertical="top"/>
    </xf>
    <xf numFmtId="166" fontId="52" fillId="0" borderId="33" xfId="0" applyNumberFormat="1" applyFont="1" applyBorder="1" applyAlignment="1">
      <alignment horizontal="right" vertical="top"/>
    </xf>
    <xf numFmtId="169" fontId="52" fillId="0" borderId="33" xfId="0" applyNumberFormat="1" applyFont="1" applyBorder="1" applyAlignment="1">
      <alignment horizontal="right" vertical="top"/>
    </xf>
    <xf numFmtId="0" fontId="51" fillId="0" borderId="0" xfId="0" applyFont="1" applyAlignment="1">
      <alignment horizontal="left" vertical="top" wrapText="1"/>
    </xf>
    <xf numFmtId="164" fontId="51" fillId="0" borderId="0" xfId="0" applyNumberFormat="1" applyFont="1" applyAlignment="1">
      <alignment horizontal="right" vertical="top"/>
    </xf>
    <xf numFmtId="0" fontId="51" fillId="0" borderId="34" xfId="0" applyFont="1" applyBorder="1" applyAlignment="1">
      <alignment vertical="top" wrapText="1"/>
    </xf>
    <xf numFmtId="166" fontId="51" fillId="0" borderId="34" xfId="0" applyNumberFormat="1" applyFont="1" applyBorder="1" applyAlignment="1">
      <alignment horizontal="right" vertical="top"/>
    </xf>
    <xf numFmtId="164" fontId="51" fillId="0" borderId="34" xfId="0" applyNumberFormat="1" applyFont="1" applyBorder="1" applyAlignment="1">
      <alignment horizontal="right" vertical="top"/>
    </xf>
    <xf numFmtId="169" fontId="51" fillId="0" borderId="0" xfId="0" applyNumberFormat="1" applyFont="1" applyAlignment="1">
      <alignment horizontal="right" vertical="top"/>
    </xf>
    <xf numFmtId="169" fontId="52" fillId="0" borderId="0" xfId="0" applyNumberFormat="1" applyFont="1" applyAlignment="1">
      <alignment horizontal="right" vertical="top"/>
    </xf>
    <xf numFmtId="166" fontId="15" fillId="30" borderId="19" xfId="0" applyNumberFormat="1" applyFont="1" applyFill="1" applyBorder="1" applyAlignment="1">
      <alignment vertical="top"/>
    </xf>
    <xf numFmtId="0" fontId="51" fillId="0" borderId="30" xfId="541" applyFont="1" applyBorder="1" applyAlignment="1">
      <alignment horizontal="left" vertical="top" wrapText="1"/>
    </xf>
    <xf numFmtId="0" fontId="51" fillId="0" borderId="30" xfId="541" applyFont="1" applyBorder="1" applyAlignment="1">
      <alignment vertical="top" wrapText="1"/>
    </xf>
    <xf numFmtId="166" fontId="51" fillId="0" borderId="30" xfId="449" applyNumberFormat="1" applyFont="1" applyBorder="1" applyAlignment="1">
      <alignment horizontal="right" vertical="top"/>
    </xf>
    <xf numFmtId="0" fontId="18" fillId="28" borderId="18" xfId="0" applyFont="1" applyFill="1" applyBorder="1" applyAlignment="1">
      <alignment horizontal="center" wrapText="1"/>
    </xf>
    <xf numFmtId="167" fontId="18" fillId="26" borderId="3" xfId="0" applyNumberFormat="1" applyFont="1" applyFill="1" applyBorder="1" applyAlignment="1">
      <alignment horizontal="center" wrapText="1"/>
    </xf>
    <xf numFmtId="0" fontId="18" fillId="28" borderId="3" xfId="0" applyFont="1" applyFill="1" applyBorder="1" applyAlignment="1">
      <alignment horizontal="center" wrapText="1"/>
    </xf>
    <xf numFmtId="2" fontId="18" fillId="29" borderId="25" xfId="0" applyNumberFormat="1" applyFont="1" applyFill="1" applyBorder="1"/>
    <xf numFmtId="2" fontId="18" fillId="29" borderId="0" xfId="0" applyNumberFormat="1" applyFont="1" applyFill="1"/>
    <xf numFmtId="170" fontId="18" fillId="26" borderId="3" xfId="0" applyNumberFormat="1" applyFont="1" applyFill="1" applyBorder="1" applyAlignment="1">
      <alignment horizontal="center" wrapText="1"/>
    </xf>
    <xf numFmtId="167" fontId="18" fillId="26" borderId="0" xfId="0" applyNumberFormat="1" applyFont="1" applyFill="1" applyAlignment="1">
      <alignment horizontal="center"/>
    </xf>
    <xf numFmtId="165" fontId="18" fillId="26" borderId="3" xfId="0" applyNumberFormat="1" applyFont="1" applyFill="1" applyBorder="1" applyAlignment="1">
      <alignment horizontal="center" wrapText="1"/>
    </xf>
    <xf numFmtId="0" fontId="15" fillId="30" borderId="19" xfId="0" applyFont="1" applyFill="1" applyBorder="1"/>
    <xf numFmtId="0" fontId="15" fillId="26" borderId="0" xfId="0" applyFont="1" applyFill="1" applyAlignment="1">
      <alignment horizontal="center" wrapText="1"/>
    </xf>
    <xf numFmtId="0" fontId="18" fillId="26" borderId="0" xfId="0" applyFont="1" applyFill="1" applyAlignment="1">
      <alignment horizontal="center"/>
    </xf>
    <xf numFmtId="167" fontId="18" fillId="26" borderId="3" xfId="0" applyNumberFormat="1" applyFont="1" applyFill="1" applyBorder="1" applyAlignment="1">
      <alignment horizontal="center"/>
    </xf>
    <xf numFmtId="167" fontId="18" fillId="26" borderId="19" xfId="0" applyNumberFormat="1" applyFont="1" applyFill="1" applyBorder="1" applyAlignment="1">
      <alignment horizontal="center"/>
    </xf>
    <xf numFmtId="172" fontId="18" fillId="26" borderId="19" xfId="0" applyNumberFormat="1" applyFont="1" applyFill="1" applyBorder="1"/>
    <xf numFmtId="0" fontId="15" fillId="30" borderId="19" xfId="0" applyFont="1" applyFill="1" applyBorder="1" applyAlignment="1">
      <alignment wrapText="1"/>
    </xf>
    <xf numFmtId="165" fontId="52" fillId="0" borderId="33" xfId="0" applyNumberFormat="1" applyFont="1" applyBorder="1" applyAlignment="1">
      <alignment horizontal="right" vertical="top"/>
    </xf>
    <xf numFmtId="167" fontId="52" fillId="0" borderId="33" xfId="0" applyNumberFormat="1" applyFont="1" applyBorder="1" applyAlignment="1">
      <alignment horizontal="right" vertical="top"/>
    </xf>
    <xf numFmtId="0" fontId="51" fillId="0" borderId="30" xfId="449" quotePrefix="1" applyFont="1" applyBorder="1" applyAlignment="1">
      <alignment horizontal="left" vertical="top" wrapText="1"/>
    </xf>
    <xf numFmtId="0" fontId="52" fillId="0" borderId="34" xfId="0" applyFont="1" applyBorder="1" applyAlignment="1">
      <alignment horizontal="left" vertical="top" wrapText="1"/>
    </xf>
    <xf numFmtId="0" fontId="51" fillId="0" borderId="0" xfId="449" applyFont="1" applyAlignment="1">
      <alignment vertical="top" wrapText="1"/>
    </xf>
    <xf numFmtId="166" fontId="51" fillId="0" borderId="0" xfId="449" applyNumberFormat="1" applyFont="1" applyAlignment="1">
      <alignment horizontal="right" vertical="top"/>
    </xf>
    <xf numFmtId="0" fontId="51" fillId="0" borderId="0" xfId="541" applyFont="1" applyAlignment="1">
      <alignment vertical="top" wrapText="1"/>
    </xf>
    <xf numFmtId="0" fontId="15" fillId="0" borderId="0" xfId="0" applyFont="1" applyAlignment="1">
      <alignment horizontal="right" vertical="top"/>
    </xf>
    <xf numFmtId="0" fontId="51" fillId="0" borderId="38" xfId="449" applyFont="1" applyBorder="1" applyAlignment="1">
      <alignment vertical="top" wrapText="1"/>
    </xf>
    <xf numFmtId="166" fontId="51" fillId="0" borderId="31" xfId="449" applyNumberFormat="1" applyFont="1" applyBorder="1" applyAlignment="1">
      <alignment horizontal="center" vertical="top"/>
    </xf>
    <xf numFmtId="0" fontId="51" fillId="0" borderId="0" xfId="449" applyFont="1" applyAlignment="1">
      <alignment vertical="top"/>
    </xf>
    <xf numFmtId="166" fontId="51" fillId="0" borderId="0" xfId="449" applyNumberFormat="1" applyFont="1" applyAlignment="1">
      <alignment horizontal="center" vertical="top"/>
    </xf>
    <xf numFmtId="0" fontId="51" fillId="30" borderId="0" xfId="449" applyFont="1" applyFill="1" applyAlignment="1">
      <alignment horizontal="right" vertical="top" wrapText="1"/>
    </xf>
    <xf numFmtId="0" fontId="51" fillId="30" borderId="0" xfId="449" applyFont="1" applyFill="1" applyAlignment="1">
      <alignment vertical="top"/>
    </xf>
    <xf numFmtId="0" fontId="52" fillId="30" borderId="0" xfId="449" applyFont="1" applyFill="1" applyAlignment="1">
      <alignment vertical="top"/>
    </xf>
    <xf numFmtId="166" fontId="52" fillId="30" borderId="0" xfId="449" applyNumberFormat="1" applyFont="1" applyFill="1" applyAlignment="1">
      <alignment horizontal="center" vertical="top"/>
    </xf>
    <xf numFmtId="0" fontId="52" fillId="30" borderId="0" xfId="449" applyFont="1" applyFill="1" applyAlignment="1">
      <alignment horizontal="center" vertical="top"/>
    </xf>
    <xf numFmtId="166" fontId="51" fillId="30" borderId="0" xfId="449" applyNumberFormat="1" applyFont="1" applyFill="1" applyAlignment="1">
      <alignment horizontal="center" vertical="top"/>
    </xf>
    <xf numFmtId="166" fontId="51" fillId="30" borderId="0" xfId="449" applyNumberFormat="1" applyFont="1" applyFill="1" applyAlignment="1">
      <alignment vertical="top"/>
    </xf>
    <xf numFmtId="0" fontId="51" fillId="0" borderId="32" xfId="449" applyFont="1" applyBorder="1" applyAlignment="1">
      <alignment horizontal="left" vertical="top" wrapText="1"/>
    </xf>
    <xf numFmtId="0" fontId="51" fillId="0" borderId="32" xfId="449" applyFont="1" applyBorder="1" applyAlignment="1">
      <alignment vertical="top" wrapText="1"/>
    </xf>
    <xf numFmtId="166" fontId="51" fillId="0" borderId="32" xfId="449" applyNumberFormat="1" applyFont="1" applyBorder="1" applyAlignment="1">
      <alignment horizontal="right" vertical="top"/>
    </xf>
    <xf numFmtId="169" fontId="51" fillId="0" borderId="32" xfId="449" applyNumberFormat="1" applyFont="1" applyBorder="1" applyAlignment="1">
      <alignment horizontal="right" vertical="top"/>
    </xf>
    <xf numFmtId="166" fontId="52" fillId="0" borderId="33" xfId="449" applyNumberFormat="1" applyFont="1" applyBorder="1" applyAlignment="1">
      <alignment horizontal="right" vertical="top"/>
    </xf>
    <xf numFmtId="169" fontId="52" fillId="0" borderId="33" xfId="449" applyNumberFormat="1" applyFont="1" applyBorder="1" applyAlignment="1">
      <alignment horizontal="right" vertical="top"/>
    </xf>
    <xf numFmtId="166" fontId="52" fillId="0" borderId="0" xfId="449" applyNumberFormat="1" applyFont="1" applyAlignment="1">
      <alignment horizontal="right" vertical="top"/>
    </xf>
    <xf numFmtId="169" fontId="52" fillId="0" borderId="0" xfId="449" applyNumberFormat="1" applyFont="1" applyAlignment="1">
      <alignment horizontal="right" vertical="top"/>
    </xf>
    <xf numFmtId="0" fontId="52" fillId="0" borderId="0" xfId="449" applyFont="1" applyAlignment="1">
      <alignment vertical="top"/>
    </xf>
    <xf numFmtId="166" fontId="51" fillId="0" borderId="0" xfId="449" applyNumberFormat="1" applyFont="1" applyAlignment="1">
      <alignment vertical="top"/>
    </xf>
    <xf numFmtId="0" fontId="15" fillId="30" borderId="0" xfId="449" applyFill="1" applyAlignment="1">
      <alignment vertical="top"/>
    </xf>
    <xf numFmtId="0" fontId="51" fillId="0" borderId="0" xfId="449" applyFont="1" applyAlignment="1">
      <alignment horizontal="left" vertical="top" wrapText="1"/>
    </xf>
    <xf numFmtId="169" fontId="51" fillId="0" borderId="0" xfId="449" applyNumberFormat="1" applyFont="1" applyAlignment="1">
      <alignment horizontal="right" vertical="top"/>
    </xf>
    <xf numFmtId="0" fontId="15" fillId="30" borderId="0" xfId="449" applyFill="1" applyAlignment="1">
      <alignment horizontal="center" vertical="top"/>
    </xf>
    <xf numFmtId="173" fontId="18" fillId="26" borderId="3" xfId="0" applyNumberFormat="1" applyFont="1" applyFill="1" applyBorder="1" applyAlignment="1">
      <alignment horizontal="center" wrapText="1"/>
    </xf>
    <xf numFmtId="0" fontId="51" fillId="0" borderId="0" xfId="541" applyFont="1" applyAlignment="1">
      <alignment horizontal="left" vertical="top" wrapText="1"/>
    </xf>
    <xf numFmtId="2" fontId="64" fillId="26" borderId="0" xfId="0" applyNumberFormat="1" applyFont="1" applyFill="1"/>
    <xf numFmtId="2" fontId="65" fillId="29" borderId="25" xfId="0" applyNumberFormat="1" applyFont="1" applyFill="1" applyBorder="1"/>
    <xf numFmtId="2" fontId="65" fillId="29" borderId="0" xfId="0" applyNumberFormat="1" applyFont="1" applyFill="1"/>
    <xf numFmtId="2" fontId="64" fillId="33" borderId="0" xfId="0" applyNumberFormat="1" applyFont="1" applyFill="1"/>
    <xf numFmtId="2" fontId="65" fillId="26" borderId="0" xfId="0" applyNumberFormat="1" applyFont="1" applyFill="1"/>
    <xf numFmtId="2" fontId="66" fillId="29" borderId="26" xfId="0" applyNumberFormat="1" applyFont="1" applyFill="1" applyBorder="1"/>
    <xf numFmtId="2" fontId="66" fillId="26" borderId="0" xfId="0" applyNumberFormat="1" applyFont="1" applyFill="1"/>
    <xf numFmtId="2" fontId="66" fillId="29" borderId="29" xfId="0" applyNumberFormat="1" applyFont="1" applyFill="1" applyBorder="1"/>
    <xf numFmtId="169" fontId="18" fillId="26" borderId="3" xfId="0" applyNumberFormat="1" applyFont="1" applyFill="1" applyBorder="1" applyAlignment="1">
      <alignment horizontal="center" wrapText="1"/>
    </xf>
    <xf numFmtId="2" fontId="18" fillId="0" borderId="0" xfId="0" applyNumberFormat="1" applyFont="1"/>
    <xf numFmtId="2" fontId="15" fillId="0" borderId="0" xfId="0" applyNumberFormat="1" applyFont="1"/>
    <xf numFmtId="0" fontId="51" fillId="0" borderId="30" xfId="590" applyFont="1" applyBorder="1" applyAlignment="1">
      <alignment vertical="top" wrapText="1"/>
    </xf>
    <xf numFmtId="0" fontId="51" fillId="0" borderId="30" xfId="590" quotePrefix="1" applyFont="1" applyBorder="1" applyAlignment="1">
      <alignment horizontal="left" vertical="top" wrapText="1"/>
    </xf>
    <xf numFmtId="0" fontId="51" fillId="0" borderId="38" xfId="541" applyFont="1" applyBorder="1" applyAlignment="1">
      <alignment vertical="top" wrapText="1"/>
    </xf>
    <xf numFmtId="0" fontId="17" fillId="30" borderId="0" xfId="0" applyFont="1" applyFill="1" applyAlignment="1">
      <alignment horizontal="center" vertical="top"/>
    </xf>
    <xf numFmtId="0" fontId="52" fillId="0" borderId="0" xfId="0" applyFont="1" applyAlignment="1">
      <alignment vertical="top" wrapText="1"/>
    </xf>
    <xf numFmtId="0" fontId="18" fillId="30" borderId="0" xfId="0" applyFont="1" applyFill="1" applyAlignment="1">
      <alignment horizontal="center" vertical="top"/>
    </xf>
    <xf numFmtId="173" fontId="18" fillId="26" borderId="0" xfId="0" applyNumberFormat="1" applyFont="1" applyFill="1" applyAlignment="1">
      <alignment horizontal="center" wrapText="1"/>
    </xf>
    <xf numFmtId="0" fontId="3" fillId="0" borderId="30" xfId="449" applyFont="1" applyBorder="1" applyAlignment="1">
      <alignment horizontal="left" vertical="top" wrapText="1"/>
    </xf>
    <xf numFmtId="0" fontId="3" fillId="0" borderId="30" xfId="449" applyFont="1" applyBorder="1" applyAlignment="1">
      <alignment vertical="top" wrapText="1"/>
    </xf>
    <xf numFmtId="0" fontId="62" fillId="0" borderId="38" xfId="0" applyFont="1" applyBorder="1" applyAlignment="1">
      <alignment vertical="top" wrapText="1"/>
    </xf>
    <xf numFmtId="164" fontId="62" fillId="0" borderId="31" xfId="0" applyNumberFormat="1" applyFont="1" applyBorder="1" applyAlignment="1">
      <alignment horizontal="center" vertical="top"/>
    </xf>
    <xf numFmtId="0" fontId="51" fillId="0" borderId="30" xfId="541" applyFont="1" applyBorder="1" applyAlignment="1">
      <alignment vertical="top"/>
    </xf>
    <xf numFmtId="164" fontId="51" fillId="0" borderId="0" xfId="449" applyNumberFormat="1" applyFont="1" applyAlignment="1">
      <alignment horizontal="center" vertical="top"/>
    </xf>
    <xf numFmtId="166" fontId="3" fillId="0" borderId="0" xfId="0" applyNumberFormat="1" applyFont="1" applyAlignment="1">
      <alignment horizontal="center" vertical="top"/>
    </xf>
    <xf numFmtId="0" fontId="33" fillId="0" borderId="0" xfId="326" applyAlignment="1">
      <alignment vertical="top" wrapText="1"/>
    </xf>
    <xf numFmtId="2" fontId="65" fillId="0" borderId="0" xfId="0" applyNumberFormat="1" applyFont="1"/>
    <xf numFmtId="165" fontId="52" fillId="0" borderId="33" xfId="449" applyNumberFormat="1" applyFont="1" applyBorder="1" applyAlignment="1">
      <alignment horizontal="right" vertical="top"/>
    </xf>
    <xf numFmtId="0" fontId="51" fillId="0" borderId="0" xfId="449" applyFont="1" applyAlignment="1">
      <alignment horizontal="center" vertical="top"/>
    </xf>
    <xf numFmtId="165" fontId="58" fillId="0" borderId="33" xfId="0" applyNumberFormat="1" applyFont="1" applyBorder="1" applyAlignment="1">
      <alignment horizontal="right" vertical="top"/>
    </xf>
    <xf numFmtId="2" fontId="65" fillId="33" borderId="0" xfId="0" applyNumberFormat="1" applyFont="1" applyFill="1"/>
    <xf numFmtId="166" fontId="3" fillId="0" borderId="30" xfId="0" applyNumberFormat="1" applyFont="1" applyBorder="1" applyAlignment="1">
      <alignment horizontal="right" vertical="top"/>
    </xf>
    <xf numFmtId="0" fontId="3" fillId="0" borderId="0" xfId="0" applyFont="1" applyAlignment="1">
      <alignment vertical="top"/>
    </xf>
    <xf numFmtId="166" fontId="3" fillId="0" borderId="30" xfId="449" applyNumberFormat="1" applyFont="1" applyBorder="1" applyAlignment="1">
      <alignment horizontal="right" vertical="top"/>
    </xf>
    <xf numFmtId="167" fontId="15" fillId="26" borderId="0" xfId="0" applyNumberFormat="1" applyFont="1" applyFill="1" applyAlignment="1">
      <alignment horizontal="center" wrapText="1"/>
    </xf>
    <xf numFmtId="0" fontId="51" fillId="0" borderId="0" xfId="0" quotePrefix="1" applyFont="1" applyAlignment="1">
      <alignment horizontal="left" vertical="top" wrapText="1"/>
    </xf>
    <xf numFmtId="166" fontId="3" fillId="0" borderId="31" xfId="291" applyNumberFormat="1" applyFont="1" applyBorder="1" applyAlignment="1">
      <alignment horizontal="center" vertical="top"/>
    </xf>
    <xf numFmtId="167" fontId="15" fillId="26" borderId="19" xfId="0" applyNumberFormat="1" applyFont="1" applyFill="1" applyBorder="1" applyAlignment="1">
      <alignment horizontal="center" wrapText="1"/>
    </xf>
    <xf numFmtId="169" fontId="15" fillId="26" borderId="19" xfId="0" applyNumberFormat="1" applyFont="1" applyFill="1" applyBorder="1" applyAlignment="1">
      <alignment horizontal="center" wrapText="1"/>
    </xf>
    <xf numFmtId="0" fontId="51" fillId="30" borderId="0" xfId="449" applyFont="1" applyFill="1" applyAlignment="1">
      <alignment vertical="top" wrapText="1"/>
    </xf>
    <xf numFmtId="0" fontId="51" fillId="30" borderId="0" xfId="541" applyFont="1" applyFill="1" applyAlignment="1">
      <alignment vertical="top" wrapText="1"/>
    </xf>
    <xf numFmtId="0" fontId="18" fillId="28" borderId="19" xfId="0" applyFont="1" applyFill="1" applyBorder="1" applyAlignment="1">
      <alignment horizontal="center" wrapText="1"/>
    </xf>
    <xf numFmtId="0" fontId="61" fillId="30" borderId="0" xfId="0" applyFont="1" applyFill="1" applyAlignment="1">
      <alignment vertical="top"/>
    </xf>
    <xf numFmtId="0" fontId="51" fillId="30" borderId="0" xfId="449" applyFont="1" applyFill="1" applyAlignment="1">
      <alignment horizontal="right" vertical="top"/>
    </xf>
    <xf numFmtId="0" fontId="51" fillId="0" borderId="0" xfId="449" applyFont="1" applyAlignment="1">
      <alignment horizontal="right" vertical="top"/>
    </xf>
    <xf numFmtId="166" fontId="51" fillId="0" borderId="34" xfId="449" applyNumberFormat="1" applyFont="1" applyBorder="1" applyAlignment="1">
      <alignment horizontal="right" vertical="top"/>
    </xf>
    <xf numFmtId="169" fontId="51" fillId="0" borderId="0" xfId="449" applyNumberFormat="1" applyFont="1" applyAlignment="1">
      <alignment vertical="top"/>
    </xf>
    <xf numFmtId="0" fontId="15" fillId="0" borderId="19" xfId="0" applyFont="1" applyBorder="1" applyAlignment="1">
      <alignment wrapText="1"/>
    </xf>
    <xf numFmtId="0" fontId="3" fillId="0" borderId="0" xfId="449" applyFont="1" applyAlignment="1">
      <alignment vertical="top"/>
    </xf>
    <xf numFmtId="166" fontId="15" fillId="30" borderId="25" xfId="0" applyNumberFormat="1" applyFont="1" applyFill="1" applyBorder="1" applyAlignment="1">
      <alignment vertical="top"/>
    </xf>
    <xf numFmtId="169" fontId="51" fillId="30" borderId="0" xfId="0" applyNumberFormat="1" applyFont="1" applyFill="1" applyAlignment="1">
      <alignment horizontal="right" vertical="top"/>
    </xf>
    <xf numFmtId="167" fontId="51" fillId="0" borderId="30" xfId="0" applyNumberFormat="1" applyFont="1" applyBorder="1" applyAlignment="1">
      <alignment vertical="top" wrapText="1"/>
    </xf>
    <xf numFmtId="0" fontId="67" fillId="35" borderId="17" xfId="10053" applyFont="1" applyFill="1" applyBorder="1" applyAlignment="1">
      <alignment wrapText="1"/>
    </xf>
    <xf numFmtId="0" fontId="67" fillId="35" borderId="27" xfId="10053" applyFont="1" applyFill="1" applyBorder="1" applyAlignment="1">
      <alignment wrapText="1"/>
    </xf>
    <xf numFmtId="0" fontId="67" fillId="36" borderId="27" xfId="10053" applyFont="1" applyFill="1" applyBorder="1" applyAlignment="1">
      <alignment wrapText="1"/>
    </xf>
    <xf numFmtId="0" fontId="67" fillId="35" borderId="26" xfId="10053" applyFont="1" applyFill="1" applyBorder="1" applyAlignment="1">
      <alignment horizontal="center" vertical="center" wrapText="1"/>
    </xf>
    <xf numFmtId="0" fontId="67" fillId="37" borderId="3" xfId="10053" applyFont="1" applyFill="1" applyBorder="1" applyAlignment="1">
      <alignment wrapText="1"/>
    </xf>
    <xf numFmtId="0" fontId="67" fillId="37" borderId="23" xfId="10053" applyFont="1" applyFill="1" applyBorder="1" applyAlignment="1">
      <alignment wrapText="1"/>
    </xf>
    <xf numFmtId="0" fontId="2" fillId="0" borderId="0" xfId="10053"/>
    <xf numFmtId="0" fontId="68" fillId="0" borderId="3" xfId="10053" applyFont="1" applyBorder="1"/>
    <xf numFmtId="0" fontId="69" fillId="0" borderId="23" xfId="10053" applyFont="1" applyBorder="1" applyAlignment="1">
      <alignment wrapText="1"/>
    </xf>
    <xf numFmtId="6" fontId="69" fillId="36" borderId="23" xfId="10053" applyNumberFormat="1" applyFont="1" applyFill="1" applyBorder="1" applyAlignment="1">
      <alignment wrapText="1"/>
    </xf>
    <xf numFmtId="6" fontId="69" fillId="0" borderId="23" xfId="10053" applyNumberFormat="1" applyFont="1" applyBorder="1" applyAlignment="1">
      <alignment wrapText="1"/>
    </xf>
    <xf numFmtId="0" fontId="69" fillId="0" borderId="20" xfId="10053" applyFont="1" applyBorder="1" applyAlignment="1">
      <alignment horizontal="center" vertical="center" wrapText="1"/>
    </xf>
    <xf numFmtId="6" fontId="69" fillId="37" borderId="18" xfId="10053" applyNumberFormat="1" applyFont="1" applyFill="1" applyBorder="1" applyAlignment="1">
      <alignment wrapText="1"/>
    </xf>
    <xf numFmtId="6" fontId="69" fillId="37" borderId="37" xfId="10053" applyNumberFormat="1" applyFont="1" applyFill="1" applyBorder="1" applyAlignment="1">
      <alignment wrapText="1"/>
    </xf>
    <xf numFmtId="0" fontId="68" fillId="0" borderId="18" xfId="10053" applyFont="1" applyBorder="1"/>
    <xf numFmtId="0" fontId="69" fillId="0" borderId="37" xfId="10053" applyFont="1" applyBorder="1" applyAlignment="1">
      <alignment wrapText="1"/>
    </xf>
    <xf numFmtId="6" fontId="69" fillId="36" borderId="37" xfId="10053" applyNumberFormat="1" applyFont="1" applyFill="1" applyBorder="1" applyAlignment="1">
      <alignment wrapText="1"/>
    </xf>
    <xf numFmtId="6" fontId="69" fillId="0" borderId="37" xfId="10053" applyNumberFormat="1" applyFont="1" applyBorder="1" applyAlignment="1">
      <alignment wrapText="1"/>
    </xf>
    <xf numFmtId="0" fontId="69" fillId="0" borderId="29" xfId="10053" applyFont="1" applyBorder="1" applyAlignment="1">
      <alignment horizontal="center" vertical="center" wrapText="1"/>
    </xf>
    <xf numFmtId="0" fontId="69" fillId="0" borderId="0" xfId="10053" applyFont="1" applyAlignment="1">
      <alignment wrapText="1"/>
    </xf>
    <xf numFmtId="6" fontId="70" fillId="0" borderId="37" xfId="10053" applyNumberFormat="1" applyFont="1" applyBorder="1" applyAlignment="1">
      <alignment wrapText="1"/>
    </xf>
    <xf numFmtId="0" fontId="70" fillId="0" borderId="37" xfId="10053" applyFont="1" applyBorder="1" applyAlignment="1">
      <alignment wrapText="1"/>
    </xf>
    <xf numFmtId="0" fontId="69" fillId="36" borderId="37" xfId="10053" applyFont="1" applyFill="1" applyBorder="1" applyAlignment="1">
      <alignment wrapText="1"/>
    </xf>
    <xf numFmtId="0" fontId="69" fillId="37" borderId="37" xfId="10053" applyFont="1" applyFill="1" applyBorder="1" applyAlignment="1">
      <alignment wrapText="1"/>
    </xf>
    <xf numFmtId="3" fontId="71" fillId="36" borderId="21" xfId="10053" applyNumberFormat="1" applyFont="1" applyFill="1" applyBorder="1" applyAlignment="1">
      <alignment wrapText="1"/>
    </xf>
    <xf numFmtId="0" fontId="72" fillId="0" borderId="21" xfId="10053" applyFont="1" applyBorder="1" applyAlignment="1">
      <alignment wrapText="1"/>
    </xf>
    <xf numFmtId="0" fontId="68" fillId="38" borderId="18" xfId="10053" applyFont="1" applyFill="1" applyBorder="1"/>
    <xf numFmtId="0" fontId="69" fillId="38" borderId="37" xfId="10053" applyFont="1" applyFill="1" applyBorder="1" applyAlignment="1">
      <alignment wrapText="1"/>
    </xf>
    <xf numFmtId="6" fontId="70" fillId="0" borderId="23" xfId="10053" applyNumberFormat="1" applyFont="1" applyBorder="1" applyAlignment="1">
      <alignment wrapText="1"/>
    </xf>
    <xf numFmtId="0" fontId="67" fillId="36" borderId="18" xfId="10053" applyFont="1" applyFill="1" applyBorder="1"/>
    <xf numFmtId="0" fontId="67" fillId="36" borderId="37" xfId="10053" applyFont="1" applyFill="1" applyBorder="1" applyAlignment="1">
      <alignment wrapText="1"/>
    </xf>
    <xf numFmtId="6" fontId="67" fillId="36" borderId="37" xfId="10053" applyNumberFormat="1" applyFont="1" applyFill="1" applyBorder="1"/>
    <xf numFmtId="0" fontId="67" fillId="36" borderId="29" xfId="10053" applyFont="1" applyFill="1" applyBorder="1" applyAlignment="1">
      <alignment horizontal="center" vertical="center" wrapText="1"/>
    </xf>
    <xf numFmtId="6" fontId="67" fillId="37" borderId="18" xfId="10053" applyNumberFormat="1" applyFont="1" applyFill="1" applyBorder="1" applyAlignment="1">
      <alignment wrapText="1"/>
    </xf>
    <xf numFmtId="6" fontId="67" fillId="37" borderId="37" xfId="10053" applyNumberFormat="1" applyFont="1" applyFill="1" applyBorder="1" applyAlignment="1">
      <alignment wrapText="1"/>
    </xf>
    <xf numFmtId="0" fontId="2" fillId="0" borderId="0" xfId="10053" applyAlignment="1">
      <alignment horizontal="center" vertical="center" wrapText="1"/>
    </xf>
    <xf numFmtId="0" fontId="67" fillId="0" borderId="3" xfId="10053" applyFont="1" applyBorder="1" applyAlignment="1">
      <alignment wrapText="1"/>
    </xf>
    <xf numFmtId="0" fontId="67" fillId="0" borderId="23" xfId="10053" applyFont="1" applyBorder="1" applyAlignment="1">
      <alignment wrapText="1"/>
    </xf>
    <xf numFmtId="0" fontId="69" fillId="38" borderId="18" xfId="10053" applyFont="1" applyFill="1" applyBorder="1"/>
    <xf numFmtId="0" fontId="69" fillId="38" borderId="37" xfId="10053" applyFont="1" applyFill="1" applyBorder="1"/>
    <xf numFmtId="6" fontId="69" fillId="0" borderId="37" xfId="10053" applyNumberFormat="1" applyFont="1" applyBorder="1"/>
    <xf numFmtId="0" fontId="69" fillId="0" borderId="37" xfId="10053" applyFont="1" applyBorder="1"/>
    <xf numFmtId="6" fontId="68" fillId="0" borderId="37" xfId="10053" applyNumberFormat="1" applyFont="1" applyBorder="1"/>
    <xf numFmtId="0" fontId="69" fillId="0" borderId="29" xfId="10053" applyFont="1" applyBorder="1"/>
    <xf numFmtId="6" fontId="69" fillId="0" borderId="29" xfId="10053" applyNumberFormat="1" applyFont="1" applyBorder="1"/>
    <xf numFmtId="6" fontId="70" fillId="0" borderId="29" xfId="10053" applyNumberFormat="1" applyFont="1" applyBorder="1"/>
    <xf numFmtId="6" fontId="69" fillId="0" borderId="18" xfId="10053" applyNumberFormat="1" applyFont="1" applyBorder="1"/>
    <xf numFmtId="0" fontId="69" fillId="0" borderId="18" xfId="10053" applyFont="1" applyBorder="1"/>
    <xf numFmtId="0" fontId="68" fillId="0" borderId="37" xfId="10053" applyFont="1" applyBorder="1"/>
    <xf numFmtId="6" fontId="70" fillId="0" borderId="37" xfId="10053" applyNumberFormat="1" applyFont="1" applyBorder="1"/>
    <xf numFmtId="0" fontId="69" fillId="39" borderId="18" xfId="10053" applyFont="1" applyFill="1" applyBorder="1"/>
    <xf numFmtId="0" fontId="67" fillId="39" borderId="37" xfId="10053" applyFont="1" applyFill="1" applyBorder="1"/>
    <xf numFmtId="6" fontId="67" fillId="39" borderId="37" xfId="10053" applyNumberFormat="1" applyFont="1" applyFill="1" applyBorder="1"/>
    <xf numFmtId="0" fontId="18" fillId="28" borderId="23" xfId="0" applyFont="1" applyFill="1" applyBorder="1" applyAlignment="1">
      <alignment horizontal="center" wrapText="1"/>
    </xf>
    <xf numFmtId="0" fontId="15" fillId="30" borderId="0" xfId="0" applyFont="1" applyFill="1" applyAlignment="1">
      <alignment horizontal="center"/>
    </xf>
    <xf numFmtId="168" fontId="15" fillId="26" borderId="0" xfId="0" applyNumberFormat="1" applyFont="1" applyFill="1"/>
    <xf numFmtId="0" fontId="15" fillId="30" borderId="17" xfId="0" applyFont="1" applyFill="1" applyBorder="1" applyAlignment="1">
      <alignment wrapText="1"/>
    </xf>
    <xf numFmtId="170" fontId="15" fillId="26" borderId="19" xfId="0" applyNumberFormat="1" applyFont="1" applyFill="1" applyBorder="1" applyAlignment="1">
      <alignment horizontal="center" wrapText="1"/>
    </xf>
    <xf numFmtId="170" fontId="15" fillId="26" borderId="0" xfId="0" applyNumberFormat="1" applyFont="1" applyFill="1" applyAlignment="1">
      <alignment horizontal="center" wrapText="1"/>
    </xf>
    <xf numFmtId="173" fontId="15" fillId="26" borderId="19" xfId="0" applyNumberFormat="1" applyFont="1" applyFill="1" applyBorder="1" applyAlignment="1">
      <alignment horizontal="center" wrapText="1"/>
    </xf>
    <xf numFmtId="167" fontId="15" fillId="26" borderId="0" xfId="0" applyNumberFormat="1" applyFont="1" applyFill="1"/>
    <xf numFmtId="0" fontId="15" fillId="30" borderId="18" xfId="0" applyFont="1" applyFill="1" applyBorder="1"/>
    <xf numFmtId="0" fontId="15" fillId="26" borderId="25" xfId="0" applyFont="1" applyFill="1" applyBorder="1"/>
    <xf numFmtId="167" fontId="15" fillId="26" borderId="17" xfId="0" applyNumberFormat="1" applyFont="1" applyFill="1" applyBorder="1" applyAlignment="1">
      <alignment horizontal="center" wrapText="1"/>
    </xf>
    <xf numFmtId="167" fontId="15" fillId="26" borderId="27" xfId="0" applyNumberFormat="1" applyFont="1" applyFill="1" applyBorder="1" applyAlignment="1">
      <alignment horizontal="center" wrapText="1"/>
    </xf>
    <xf numFmtId="167" fontId="15" fillId="26" borderId="21" xfId="0" applyNumberFormat="1" applyFont="1" applyFill="1" applyBorder="1" applyAlignment="1">
      <alignment horizontal="center" wrapText="1"/>
    </xf>
    <xf numFmtId="167" fontId="15" fillId="26" borderId="18" xfId="0" applyNumberFormat="1" applyFont="1" applyFill="1" applyBorder="1" applyAlignment="1">
      <alignment horizontal="center" wrapText="1"/>
    </xf>
    <xf numFmtId="0" fontId="15" fillId="26" borderId="24" xfId="0" applyFont="1" applyFill="1" applyBorder="1"/>
    <xf numFmtId="3" fontId="15" fillId="26" borderId="17" xfId="0" applyNumberFormat="1" applyFont="1" applyFill="1" applyBorder="1" applyAlignment="1">
      <alignment horizontal="center" wrapText="1"/>
    </xf>
    <xf numFmtId="3" fontId="15" fillId="26" borderId="26" xfId="0" applyNumberFormat="1" applyFont="1" applyFill="1" applyBorder="1" applyAlignment="1">
      <alignment horizontal="center" wrapText="1"/>
    </xf>
    <xf numFmtId="3" fontId="15" fillId="26" borderId="0" xfId="0" applyNumberFormat="1" applyFont="1" applyFill="1" applyAlignment="1">
      <alignment horizontal="center" wrapText="1"/>
    </xf>
    <xf numFmtId="3" fontId="15" fillId="26" borderId="19" xfId="0" applyNumberFormat="1" applyFont="1" applyFill="1" applyBorder="1" applyAlignment="1">
      <alignment horizontal="center" wrapText="1"/>
    </xf>
    <xf numFmtId="169" fontId="15" fillId="30" borderId="19" xfId="0" applyNumberFormat="1" applyFont="1" applyFill="1" applyBorder="1" applyAlignment="1">
      <alignment horizontal="center" wrapText="1"/>
    </xf>
    <xf numFmtId="167" fontId="15" fillId="30" borderId="19" xfId="0" applyNumberFormat="1" applyFont="1" applyFill="1" applyBorder="1" applyAlignment="1">
      <alignment horizontal="center" wrapText="1"/>
    </xf>
    <xf numFmtId="0" fontId="15" fillId="30" borderId="19" xfId="0" applyFont="1" applyFill="1" applyBorder="1" applyAlignment="1">
      <alignment horizontal="left" wrapText="1"/>
    </xf>
    <xf numFmtId="0" fontId="18" fillId="30" borderId="0" xfId="0" quotePrefix="1" applyFont="1" applyFill="1" applyAlignment="1">
      <alignment horizontal="left"/>
    </xf>
    <xf numFmtId="0" fontId="15" fillId="30" borderId="0" xfId="0" applyFont="1" applyFill="1" applyAlignment="1">
      <alignment horizontal="center" wrapText="1"/>
    </xf>
    <xf numFmtId="0" fontId="18" fillId="34" borderId="0" xfId="0" applyFont="1" applyFill="1" applyAlignment="1">
      <alignment horizontal="left"/>
    </xf>
    <xf numFmtId="0" fontId="15" fillId="34" borderId="0" xfId="0" applyFont="1" applyFill="1" applyAlignment="1">
      <alignment horizontal="center" wrapText="1"/>
    </xf>
    <xf numFmtId="0" fontId="18" fillId="30" borderId="3" xfId="0" applyFont="1" applyFill="1" applyBorder="1" applyAlignment="1">
      <alignment horizontal="center" vertical="top"/>
    </xf>
    <xf numFmtId="0" fontId="18" fillId="34" borderId="3" xfId="0" applyFont="1" applyFill="1" applyBorder="1" applyAlignment="1">
      <alignment horizontal="center" vertical="top"/>
    </xf>
    <xf numFmtId="0" fontId="18" fillId="30" borderId="3" xfId="0" applyFont="1" applyFill="1" applyBorder="1" applyAlignment="1">
      <alignment horizontal="center" wrapText="1"/>
    </xf>
    <xf numFmtId="0" fontId="15" fillId="34" borderId="3" xfId="0" applyFont="1" applyFill="1" applyBorder="1" applyAlignment="1">
      <alignment horizontal="center" wrapText="1"/>
    </xf>
    <xf numFmtId="0" fontId="15" fillId="30" borderId="3" xfId="0" applyFont="1" applyFill="1" applyBorder="1"/>
    <xf numFmtId="167" fontId="15" fillId="30" borderId="3" xfId="0" applyNumberFormat="1" applyFont="1" applyFill="1" applyBorder="1" applyAlignment="1">
      <alignment horizontal="center" wrapText="1"/>
    </xf>
    <xf numFmtId="172" fontId="15" fillId="30" borderId="3" xfId="0" applyNumberFormat="1" applyFont="1" applyFill="1" applyBorder="1" applyAlignment="1">
      <alignment horizontal="center" wrapText="1"/>
    </xf>
    <xf numFmtId="167" fontId="15" fillId="34" borderId="3" xfId="0" applyNumberFormat="1" applyFont="1" applyFill="1" applyBorder="1" applyAlignment="1">
      <alignment horizontal="right" wrapText="1"/>
    </xf>
    <xf numFmtId="167" fontId="15" fillId="30" borderId="20" xfId="0" applyNumberFormat="1" applyFont="1" applyFill="1" applyBorder="1" applyAlignment="1">
      <alignment horizontal="center" wrapText="1"/>
    </xf>
    <xf numFmtId="172" fontId="15" fillId="30" borderId="20" xfId="0" applyNumberFormat="1" applyFont="1" applyFill="1" applyBorder="1" applyAlignment="1">
      <alignment horizontal="center" wrapText="1"/>
    </xf>
    <xf numFmtId="173" fontId="15" fillId="30" borderId="20" xfId="0" applyNumberFormat="1" applyFont="1" applyFill="1" applyBorder="1" applyAlignment="1">
      <alignment horizontal="center" wrapText="1"/>
    </xf>
    <xf numFmtId="0" fontId="18" fillId="30" borderId="0" xfId="0" applyFont="1" applyFill="1" applyAlignment="1">
      <alignment horizontal="left"/>
    </xf>
    <xf numFmtId="167" fontId="18" fillId="30" borderId="20" xfId="0" applyNumberFormat="1" applyFont="1" applyFill="1" applyBorder="1" applyAlignment="1">
      <alignment horizontal="center" wrapText="1"/>
    </xf>
    <xf numFmtId="167" fontId="18" fillId="30" borderId="0" xfId="0" applyNumberFormat="1" applyFont="1" applyFill="1" applyAlignment="1">
      <alignment horizontal="center" wrapText="1"/>
    </xf>
    <xf numFmtId="167" fontId="18" fillId="30" borderId="0" xfId="0" applyNumberFormat="1" applyFont="1" applyFill="1" applyAlignment="1">
      <alignment horizontal="right" wrapText="1"/>
    </xf>
    <xf numFmtId="166" fontId="15" fillId="26" borderId="3" xfId="0" applyNumberFormat="1" applyFont="1" applyFill="1" applyBorder="1" applyAlignment="1">
      <alignment horizontal="center" wrapText="1"/>
    </xf>
    <xf numFmtId="0" fontId="15" fillId="26" borderId="0" xfId="0" applyFont="1" applyFill="1" applyAlignment="1">
      <alignment horizontal="center"/>
    </xf>
    <xf numFmtId="165" fontId="15" fillId="26" borderId="0" xfId="0" applyNumberFormat="1" applyFont="1" applyFill="1" applyAlignment="1">
      <alignment horizontal="center" wrapText="1"/>
    </xf>
    <xf numFmtId="170" fontId="15" fillId="26" borderId="21" xfId="0" applyNumberFormat="1" applyFont="1" applyFill="1" applyBorder="1" applyAlignment="1">
      <alignment horizontal="center" wrapText="1"/>
    </xf>
    <xf numFmtId="165" fontId="15" fillId="26" borderId="19" xfId="0" applyNumberFormat="1" applyFont="1" applyFill="1" applyBorder="1" applyAlignment="1">
      <alignment horizontal="center" wrapText="1"/>
    </xf>
    <xf numFmtId="169" fontId="18" fillId="26" borderId="0" xfId="0" applyNumberFormat="1" applyFont="1" applyFill="1" applyAlignment="1">
      <alignment horizontal="center" wrapText="1"/>
    </xf>
    <xf numFmtId="167" fontId="18" fillId="26" borderId="0" xfId="0" applyNumberFormat="1" applyFont="1" applyFill="1" applyAlignment="1">
      <alignment horizontal="right" wrapText="1"/>
    </xf>
    <xf numFmtId="167" fontId="18" fillId="26" borderId="29" xfId="0" applyNumberFormat="1" applyFont="1" applyFill="1" applyBorder="1"/>
    <xf numFmtId="0" fontId="51" fillId="0" borderId="30" xfId="0" applyFont="1" applyBorder="1" applyAlignment="1">
      <alignment vertical="top"/>
    </xf>
    <xf numFmtId="167" fontId="51" fillId="0" borderId="30" xfId="0" applyNumberFormat="1" applyFont="1" applyBorder="1" applyAlignment="1">
      <alignment vertical="top"/>
    </xf>
    <xf numFmtId="0" fontId="52" fillId="0" borderId="0" xfId="449" applyFont="1" applyAlignment="1">
      <alignment vertical="top" wrapText="1"/>
    </xf>
    <xf numFmtId="0" fontId="52" fillId="0" borderId="0" xfId="0" applyFont="1" applyAlignment="1">
      <alignment horizontal="left" textRotation="90"/>
    </xf>
    <xf numFmtId="0" fontId="51" fillId="0" borderId="34" xfId="0" applyFont="1" applyBorder="1" applyAlignment="1">
      <alignment horizontal="left" vertical="top" wrapText="1"/>
    </xf>
    <xf numFmtId="169" fontId="51" fillId="0" borderId="34" xfId="0" applyNumberFormat="1" applyFont="1" applyBorder="1" applyAlignment="1">
      <alignment vertical="top"/>
    </xf>
    <xf numFmtId="172" fontId="51" fillId="0" borderId="30" xfId="0" applyNumberFormat="1" applyFont="1" applyBorder="1" applyAlignment="1">
      <alignment vertical="top"/>
    </xf>
    <xf numFmtId="172" fontId="51" fillId="0" borderId="0" xfId="0" applyNumberFormat="1" applyFont="1" applyAlignment="1">
      <alignment vertical="top"/>
    </xf>
    <xf numFmtId="0" fontId="52" fillId="30" borderId="3" xfId="0" applyFont="1" applyFill="1" applyBorder="1" applyAlignment="1">
      <alignment horizontal="left" vertical="top"/>
    </xf>
    <xf numFmtId="0" fontId="52" fillId="30" borderId="3" xfId="449" applyFont="1" applyFill="1" applyBorder="1" applyAlignment="1">
      <alignment horizontal="right" vertical="top"/>
    </xf>
    <xf numFmtId="0" fontId="51" fillId="30" borderId="19" xfId="0" applyFont="1" applyFill="1" applyBorder="1" applyAlignment="1">
      <alignment horizontal="left" vertical="top"/>
    </xf>
    <xf numFmtId="166" fontId="51" fillId="30" borderId="19" xfId="0" applyNumberFormat="1" applyFont="1" applyFill="1" applyBorder="1" applyAlignment="1">
      <alignment vertical="top"/>
    </xf>
    <xf numFmtId="0" fontId="52" fillId="30" borderId="3" xfId="0" applyFont="1" applyFill="1" applyBorder="1"/>
    <xf numFmtId="166" fontId="52" fillId="30" borderId="3" xfId="0" applyNumberFormat="1" applyFont="1" applyFill="1" applyBorder="1" applyAlignment="1">
      <alignment vertical="top"/>
    </xf>
    <xf numFmtId="166" fontId="52" fillId="30" borderId="0" xfId="0" applyNumberFormat="1" applyFont="1" applyFill="1" applyAlignment="1">
      <alignment vertical="top"/>
    </xf>
    <xf numFmtId="0" fontId="51" fillId="32" borderId="0" xfId="0" applyFont="1" applyFill="1" applyAlignment="1">
      <alignment horizontal="center" vertical="top"/>
    </xf>
    <xf numFmtId="40" fontId="52" fillId="30" borderId="0" xfId="449" applyNumberFormat="1" applyFont="1" applyFill="1" applyAlignment="1">
      <alignment textRotation="90"/>
    </xf>
    <xf numFmtId="0" fontId="52" fillId="0" borderId="0" xfId="449" applyFont="1" applyAlignment="1">
      <alignment horizontal="left" vertical="top" wrapText="1"/>
    </xf>
    <xf numFmtId="164" fontId="51" fillId="0" borderId="0" xfId="449" applyNumberFormat="1" applyFont="1" applyAlignment="1">
      <alignment horizontal="right" vertical="top" textRotation="90"/>
    </xf>
    <xf numFmtId="166" fontId="3" fillId="0" borderId="30" xfId="541" applyNumberFormat="1" applyFont="1" applyBorder="1" applyAlignment="1">
      <alignment horizontal="right" vertical="top"/>
    </xf>
    <xf numFmtId="0" fontId="51" fillId="0" borderId="30" xfId="449" applyFont="1" applyBorder="1" applyAlignment="1">
      <alignment vertical="top"/>
    </xf>
    <xf numFmtId="0" fontId="52" fillId="0" borderId="34" xfId="449" applyFont="1" applyBorder="1" applyAlignment="1">
      <alignment horizontal="left" vertical="top" wrapText="1"/>
    </xf>
    <xf numFmtId="0" fontId="51" fillId="0" borderId="34" xfId="449" applyFont="1" applyBorder="1" applyAlignment="1">
      <alignment vertical="top" wrapText="1"/>
    </xf>
    <xf numFmtId="166" fontId="61" fillId="0" borderId="30" xfId="449" applyNumberFormat="1" applyFont="1" applyBorder="1" applyAlignment="1">
      <alignment horizontal="right" vertical="top"/>
    </xf>
    <xf numFmtId="164" fontId="51" fillId="0" borderId="34" xfId="449" applyNumberFormat="1" applyFont="1" applyBorder="1" applyAlignment="1">
      <alignment horizontal="right" vertical="top" textRotation="90"/>
    </xf>
    <xf numFmtId="0" fontId="51" fillId="30" borderId="32" xfId="449" applyFont="1" applyFill="1" applyBorder="1" applyAlignment="1">
      <alignment horizontal="left" vertical="top" wrapText="1"/>
    </xf>
    <xf numFmtId="0" fontId="51" fillId="30" borderId="32" xfId="449" applyFont="1" applyFill="1" applyBorder="1" applyAlignment="1">
      <alignment vertical="top" wrapText="1"/>
    </xf>
    <xf numFmtId="169" fontId="51" fillId="30" borderId="0" xfId="449" applyNumberFormat="1" applyFont="1" applyFill="1" applyAlignment="1">
      <alignment vertical="top"/>
    </xf>
    <xf numFmtId="0" fontId="52" fillId="30" borderId="0" xfId="449" applyFont="1" applyFill="1" applyAlignment="1">
      <alignment vertical="top" wrapText="1"/>
    </xf>
    <xf numFmtId="166" fontId="52" fillId="30" borderId="33" xfId="449" applyNumberFormat="1" applyFont="1" applyFill="1" applyBorder="1" applyAlignment="1">
      <alignment horizontal="right" vertical="top"/>
    </xf>
    <xf numFmtId="166" fontId="52" fillId="30" borderId="0" xfId="449" applyNumberFormat="1" applyFont="1" applyFill="1" applyAlignment="1">
      <alignment horizontal="right" vertical="top"/>
    </xf>
    <xf numFmtId="169" fontId="52" fillId="30" borderId="0" xfId="449" applyNumberFormat="1" applyFont="1" applyFill="1" applyAlignment="1">
      <alignment horizontal="right" vertical="top"/>
    </xf>
    <xf numFmtId="166" fontId="51" fillId="0" borderId="30" xfId="449" applyNumberFormat="1" applyFont="1" applyBorder="1" applyAlignment="1">
      <alignment vertical="top"/>
    </xf>
    <xf numFmtId="0" fontId="51" fillId="30" borderId="0" xfId="449" applyFont="1" applyFill="1" applyAlignment="1">
      <alignment horizontal="left" vertical="top" wrapText="1"/>
    </xf>
    <xf numFmtId="164" fontId="51" fillId="30" borderId="0" xfId="449" applyNumberFormat="1" applyFont="1" applyFill="1" applyAlignment="1">
      <alignment horizontal="center" vertical="top"/>
    </xf>
    <xf numFmtId="166" fontId="51" fillId="30" borderId="0" xfId="449" applyNumberFormat="1" applyFont="1" applyFill="1" applyAlignment="1">
      <alignment horizontal="right" vertical="top"/>
    </xf>
    <xf numFmtId="0" fontId="52" fillId="30" borderId="0" xfId="449" applyFont="1" applyFill="1" applyAlignment="1">
      <alignment horizontal="left" vertical="top" wrapText="1"/>
    </xf>
    <xf numFmtId="0" fontId="51" fillId="30" borderId="0" xfId="449" applyFont="1" applyFill="1" applyAlignment="1">
      <alignment horizontal="center" vertical="top"/>
    </xf>
    <xf numFmtId="0" fontId="52" fillId="30" borderId="0" xfId="449" applyFont="1" applyFill="1"/>
    <xf numFmtId="166" fontId="52" fillId="30" borderId="0" xfId="449" applyNumberFormat="1" applyFont="1" applyFill="1" applyAlignment="1">
      <alignment vertical="top"/>
    </xf>
    <xf numFmtId="166" fontId="51" fillId="30" borderId="25" xfId="449" applyNumberFormat="1" applyFont="1" applyFill="1" applyBorder="1" applyAlignment="1">
      <alignment vertical="top"/>
    </xf>
    <xf numFmtId="0" fontId="51" fillId="32" borderId="0" xfId="449" applyFont="1" applyFill="1" applyAlignment="1">
      <alignment vertical="top"/>
    </xf>
    <xf numFmtId="0" fontId="51" fillId="32" borderId="0" xfId="449" applyFont="1" applyFill="1" applyAlignment="1">
      <alignment horizontal="center" vertical="top"/>
    </xf>
    <xf numFmtId="166" fontId="51" fillId="32" borderId="0" xfId="449" applyNumberFormat="1" applyFont="1" applyFill="1" applyAlignment="1">
      <alignment horizontal="right" vertical="top"/>
    </xf>
    <xf numFmtId="166" fontId="52" fillId="32" borderId="0" xfId="449" applyNumberFormat="1" applyFont="1" applyFill="1" applyAlignment="1">
      <alignment horizontal="right" vertical="top"/>
    </xf>
    <xf numFmtId="166" fontId="51" fillId="32" borderId="0" xfId="449" applyNumberFormat="1" applyFont="1" applyFill="1" applyAlignment="1">
      <alignment vertical="top"/>
    </xf>
    <xf numFmtId="0" fontId="51" fillId="30" borderId="0" xfId="449" applyFont="1" applyFill="1"/>
    <xf numFmtId="0" fontId="51" fillId="30" borderId="30" xfId="449" applyFont="1" applyFill="1" applyBorder="1" applyAlignment="1">
      <alignment horizontal="left" vertical="top" wrapText="1"/>
    </xf>
    <xf numFmtId="0" fontId="51" fillId="30" borderId="30" xfId="449" applyFont="1" applyFill="1" applyBorder="1" applyAlignment="1">
      <alignment vertical="top" wrapText="1"/>
    </xf>
    <xf numFmtId="0" fontId="51" fillId="30" borderId="38" xfId="449" applyFont="1" applyFill="1" applyBorder="1" applyAlignment="1">
      <alignment vertical="top" wrapText="1"/>
    </xf>
    <xf numFmtId="0" fontId="51" fillId="30" borderId="0" xfId="449" applyFont="1" applyFill="1" applyAlignment="1">
      <alignment horizontal="center" vertical="top" wrapText="1"/>
    </xf>
    <xf numFmtId="166" fontId="51" fillId="30" borderId="30" xfId="449" applyNumberFormat="1" applyFont="1" applyFill="1" applyBorder="1" applyAlignment="1">
      <alignment horizontal="right" vertical="top" wrapText="1"/>
    </xf>
    <xf numFmtId="169" fontId="51" fillId="30" borderId="30" xfId="449" applyNumberFormat="1" applyFont="1" applyFill="1" applyBorder="1" applyAlignment="1">
      <alignment horizontal="right" vertical="top"/>
    </xf>
    <xf numFmtId="166" fontId="51" fillId="30" borderId="32" xfId="449" applyNumberFormat="1" applyFont="1" applyFill="1" applyBorder="1" applyAlignment="1">
      <alignment horizontal="right" vertical="top" wrapText="1"/>
    </xf>
    <xf numFmtId="169" fontId="51" fillId="30" borderId="32" xfId="449" applyNumberFormat="1" applyFont="1" applyFill="1" applyBorder="1" applyAlignment="1">
      <alignment horizontal="right" vertical="top"/>
    </xf>
    <xf numFmtId="166" fontId="52" fillId="30" borderId="33" xfId="449" applyNumberFormat="1" applyFont="1" applyFill="1" applyBorder="1" applyAlignment="1">
      <alignment horizontal="right" vertical="top" wrapText="1"/>
    </xf>
    <xf numFmtId="0" fontId="52" fillId="0" borderId="0" xfId="449" applyFont="1" applyAlignment="1">
      <alignment horizontal="center" vertical="top"/>
    </xf>
    <xf numFmtId="0" fontId="51" fillId="0" borderId="0" xfId="449" applyFont="1"/>
    <xf numFmtId="164" fontId="51" fillId="0" borderId="34" xfId="449" applyNumberFormat="1" applyFont="1" applyBorder="1" applyAlignment="1">
      <alignment horizontal="right" vertical="top"/>
    </xf>
    <xf numFmtId="0" fontId="51" fillId="0" borderId="0" xfId="449" applyFont="1" applyAlignment="1">
      <alignment horizontal="center" vertical="top" wrapText="1"/>
    </xf>
    <xf numFmtId="166" fontId="51" fillId="0" borderId="32" xfId="449" applyNumberFormat="1" applyFont="1" applyBorder="1" applyAlignment="1">
      <alignment horizontal="right" vertical="top" wrapText="1"/>
    </xf>
    <xf numFmtId="166" fontId="52" fillId="0" borderId="33" xfId="449" applyNumberFormat="1" applyFont="1" applyBorder="1" applyAlignment="1">
      <alignment horizontal="right" vertical="top" wrapText="1"/>
    </xf>
    <xf numFmtId="166" fontId="52" fillId="0" borderId="0" xfId="449" applyNumberFormat="1" applyFont="1" applyAlignment="1">
      <alignment horizontal="right" vertical="top" wrapText="1"/>
    </xf>
    <xf numFmtId="169" fontId="52" fillId="0" borderId="0" xfId="449" applyNumberFormat="1" applyFont="1" applyAlignment="1">
      <alignment horizontal="right" vertical="top" wrapText="1"/>
    </xf>
    <xf numFmtId="166" fontId="51" fillId="0" borderId="0" xfId="449" applyNumberFormat="1" applyFont="1" applyAlignment="1">
      <alignment horizontal="right" vertical="top" wrapText="1"/>
    </xf>
    <xf numFmtId="169" fontId="51" fillId="0" borderId="34" xfId="449" applyNumberFormat="1" applyFont="1" applyBorder="1" applyAlignment="1">
      <alignment horizontal="right" vertical="top"/>
    </xf>
    <xf numFmtId="0" fontId="51" fillId="0" borderId="0" xfId="449" applyFont="1" applyAlignment="1">
      <alignment vertical="center"/>
    </xf>
    <xf numFmtId="169" fontId="51" fillId="0" borderId="30" xfId="449" applyNumberFormat="1" applyFont="1" applyBorder="1" applyAlignment="1">
      <alignment horizontal="right" vertical="center"/>
    </xf>
    <xf numFmtId="0" fontId="52" fillId="0" borderId="0" xfId="449" applyFont="1" applyAlignment="1">
      <alignment horizontal="left" vertical="top"/>
    </xf>
    <xf numFmtId="166" fontId="52" fillId="0" borderId="0" xfId="449" applyNumberFormat="1" applyFont="1" applyAlignment="1">
      <alignment vertical="top"/>
    </xf>
    <xf numFmtId="169" fontId="3" fillId="0" borderId="0" xfId="449" applyNumberFormat="1" applyFont="1" applyAlignment="1">
      <alignment horizontal="right" vertical="top"/>
    </xf>
    <xf numFmtId="166" fontId="52" fillId="0" borderId="0" xfId="449" applyNumberFormat="1" applyFont="1" applyAlignment="1">
      <alignment horizontal="center" vertical="top"/>
    </xf>
    <xf numFmtId="165" fontId="51" fillId="0" borderId="32" xfId="449" applyNumberFormat="1" applyFont="1" applyBorder="1" applyAlignment="1">
      <alignment horizontal="right" vertical="top"/>
    </xf>
    <xf numFmtId="166" fontId="58" fillId="0" borderId="33" xfId="449" applyNumberFormat="1" applyFont="1" applyBorder="1" applyAlignment="1">
      <alignment horizontal="right" vertical="top"/>
    </xf>
    <xf numFmtId="0" fontId="15" fillId="30" borderId="0" xfId="519" applyFill="1" applyAlignment="1">
      <alignment horizontal="right" vertical="top"/>
    </xf>
    <xf numFmtId="0" fontId="17" fillId="30" borderId="0" xfId="519" applyFont="1" applyFill="1" applyAlignment="1">
      <alignment horizontal="center" vertical="top"/>
    </xf>
    <xf numFmtId="0" fontId="15" fillId="0" borderId="0" xfId="519" applyAlignment="1">
      <alignment vertical="top"/>
    </xf>
    <xf numFmtId="0" fontId="18" fillId="30" borderId="0" xfId="519" applyFont="1" applyFill="1" applyAlignment="1">
      <alignment horizontal="center" vertical="top"/>
    </xf>
    <xf numFmtId="0" fontId="15" fillId="30" borderId="0" xfId="519" applyFill="1" applyAlignment="1">
      <alignment vertical="top"/>
    </xf>
    <xf numFmtId="0" fontId="51" fillId="30" borderId="0" xfId="519" applyFont="1" applyFill="1" applyAlignment="1">
      <alignment horizontal="right" vertical="top" wrapText="1"/>
    </xf>
    <xf numFmtId="0" fontId="51" fillId="30" borderId="0" xfId="519" applyFont="1" applyFill="1" applyAlignment="1">
      <alignment vertical="top"/>
    </xf>
    <xf numFmtId="0" fontId="52" fillId="30" borderId="0" xfId="519" applyFont="1" applyFill="1" applyAlignment="1">
      <alignment vertical="top"/>
    </xf>
    <xf numFmtId="0" fontId="52" fillId="0" borderId="0" xfId="519" applyFont="1" applyAlignment="1">
      <alignment vertical="top"/>
    </xf>
    <xf numFmtId="166" fontId="52" fillId="0" borderId="0" xfId="519" applyNumberFormat="1" applyFont="1" applyAlignment="1">
      <alignment horizontal="center" vertical="top"/>
    </xf>
    <xf numFmtId="0" fontId="51" fillId="0" borderId="0" xfId="519" applyFont="1" applyAlignment="1">
      <alignment vertical="top"/>
    </xf>
    <xf numFmtId="0" fontId="52" fillId="0" borderId="0" xfId="519" applyFont="1" applyAlignment="1">
      <alignment horizontal="center" vertical="top"/>
    </xf>
    <xf numFmtId="0" fontId="52" fillId="30" borderId="0" xfId="519" applyFont="1" applyFill="1" applyAlignment="1">
      <alignment horizontal="right" vertical="top"/>
    </xf>
    <xf numFmtId="40" fontId="52" fillId="30" borderId="0" xfId="519" applyNumberFormat="1" applyFont="1" applyFill="1" applyAlignment="1">
      <alignment textRotation="90"/>
    </xf>
    <xf numFmtId="0" fontId="52" fillId="30" borderId="0" xfId="519" applyFont="1" applyFill="1" applyAlignment="1">
      <alignment horizontal="left" vertical="top"/>
    </xf>
    <xf numFmtId="0" fontId="52" fillId="0" borderId="0" xfId="519" applyFont="1" applyAlignment="1">
      <alignment horizontal="left" vertical="top"/>
    </xf>
    <xf numFmtId="166" fontId="52" fillId="30" borderId="0" xfId="519" applyNumberFormat="1" applyFont="1" applyFill="1" applyAlignment="1">
      <alignment horizontal="right" vertical="top"/>
    </xf>
    <xf numFmtId="40" fontId="52" fillId="30" borderId="0" xfId="519" applyNumberFormat="1" applyFont="1" applyFill="1" applyAlignment="1">
      <alignment horizontal="left" vertical="top" textRotation="90"/>
    </xf>
    <xf numFmtId="40" fontId="52" fillId="30" borderId="0" xfId="519" applyNumberFormat="1" applyFont="1" applyFill="1" applyAlignment="1">
      <alignment vertical="top" textRotation="90"/>
    </xf>
    <xf numFmtId="0" fontId="51" fillId="30" borderId="30" xfId="519" applyFont="1" applyFill="1" applyBorder="1" applyAlignment="1">
      <alignment horizontal="left" vertical="top" wrapText="1"/>
    </xf>
    <xf numFmtId="0" fontId="51" fillId="30" borderId="30" xfId="519" applyFont="1" applyFill="1" applyBorder="1" applyAlignment="1">
      <alignment vertical="top" wrapText="1"/>
    </xf>
    <xf numFmtId="0" fontId="51" fillId="0" borderId="38" xfId="519" applyFont="1" applyBorder="1" applyAlignment="1">
      <alignment vertical="top" wrapText="1"/>
    </xf>
    <xf numFmtId="164" fontId="51" fillId="0" borderId="31" xfId="519" applyNumberFormat="1" applyFont="1" applyBorder="1" applyAlignment="1">
      <alignment horizontal="center" vertical="top"/>
    </xf>
    <xf numFmtId="166" fontId="51" fillId="30" borderId="30" xfId="519" applyNumberFormat="1" applyFont="1" applyFill="1" applyBorder="1" applyAlignment="1">
      <alignment horizontal="right" vertical="top"/>
    </xf>
    <xf numFmtId="169" fontId="51" fillId="30" borderId="30" xfId="519" applyNumberFormat="1" applyFont="1" applyFill="1" applyBorder="1" applyAlignment="1">
      <alignment horizontal="right" vertical="top"/>
    </xf>
    <xf numFmtId="169" fontId="52" fillId="30" borderId="0" xfId="519" applyNumberFormat="1" applyFont="1" applyFill="1" applyAlignment="1">
      <alignment horizontal="left" vertical="top" textRotation="90"/>
    </xf>
    <xf numFmtId="169" fontId="52" fillId="30" borderId="0" xfId="519" applyNumberFormat="1" applyFont="1" applyFill="1" applyAlignment="1">
      <alignment vertical="top" textRotation="90"/>
    </xf>
    <xf numFmtId="0" fontId="52" fillId="0" borderId="0" xfId="519" applyFont="1" applyAlignment="1">
      <alignment horizontal="left" vertical="top" wrapText="1"/>
    </xf>
    <xf numFmtId="164" fontId="51" fillId="0" borderId="0" xfId="519" applyNumberFormat="1" applyFont="1" applyAlignment="1">
      <alignment horizontal="center" vertical="top"/>
    </xf>
    <xf numFmtId="166" fontId="52" fillId="0" borderId="33" xfId="519" applyNumberFormat="1" applyFont="1" applyBorder="1" applyAlignment="1">
      <alignment horizontal="right" vertical="top"/>
    </xf>
    <xf numFmtId="169" fontId="52" fillId="0" borderId="33" xfId="519" applyNumberFormat="1" applyFont="1" applyBorder="1" applyAlignment="1">
      <alignment horizontal="right" vertical="top"/>
    </xf>
    <xf numFmtId="166" fontId="52" fillId="0" borderId="0" xfId="519" applyNumberFormat="1" applyFont="1" applyAlignment="1">
      <alignment horizontal="right" vertical="top"/>
    </xf>
    <xf numFmtId="169" fontId="52" fillId="0" borderId="0" xfId="519" applyNumberFormat="1" applyFont="1" applyAlignment="1">
      <alignment horizontal="right" vertical="top"/>
    </xf>
    <xf numFmtId="0" fontId="52" fillId="0" borderId="34" xfId="519" applyFont="1" applyBorder="1" applyAlignment="1">
      <alignment horizontal="left" vertical="top" wrapText="1"/>
    </xf>
    <xf numFmtId="0" fontId="51" fillId="0" borderId="34" xfId="519" applyFont="1" applyBorder="1" applyAlignment="1">
      <alignment vertical="top" wrapText="1"/>
    </xf>
    <xf numFmtId="0" fontId="51" fillId="0" borderId="0" xfId="519" applyFont="1" applyAlignment="1">
      <alignment vertical="top" wrapText="1"/>
    </xf>
    <xf numFmtId="166" fontId="51" fillId="0" borderId="34" xfId="519" applyNumberFormat="1" applyFont="1" applyBorder="1" applyAlignment="1">
      <alignment horizontal="right" vertical="top"/>
    </xf>
    <xf numFmtId="169" fontId="51" fillId="0" borderId="34" xfId="519" applyNumberFormat="1" applyFont="1" applyBorder="1" applyAlignment="1">
      <alignment horizontal="right" vertical="top"/>
    </xf>
    <xf numFmtId="0" fontId="51" fillId="0" borderId="30" xfId="519" applyFont="1" applyBorder="1" applyAlignment="1">
      <alignment vertical="top" wrapText="1"/>
    </xf>
    <xf numFmtId="169" fontId="51" fillId="0" borderId="30" xfId="519" applyNumberFormat="1" applyFont="1" applyBorder="1" applyAlignment="1">
      <alignment horizontal="right" vertical="top"/>
    </xf>
    <xf numFmtId="166" fontId="51" fillId="0" borderId="31" xfId="519" applyNumberFormat="1" applyFont="1" applyBorder="1" applyAlignment="1">
      <alignment horizontal="center" vertical="top"/>
    </xf>
    <xf numFmtId="0" fontId="51" fillId="0" borderId="32" xfId="519" applyFont="1" applyBorder="1" applyAlignment="1">
      <alignment horizontal="left" vertical="top" wrapText="1"/>
    </xf>
    <xf numFmtId="0" fontId="51" fillId="0" borderId="32" xfId="519" applyFont="1" applyBorder="1" applyAlignment="1">
      <alignment vertical="top" wrapText="1"/>
    </xf>
    <xf numFmtId="166" fontId="51" fillId="0" borderId="32" xfId="519" applyNumberFormat="1" applyFont="1" applyBorder="1" applyAlignment="1">
      <alignment horizontal="right" vertical="top"/>
    </xf>
    <xf numFmtId="169" fontId="51" fillId="0" borderId="32" xfId="519" applyNumberFormat="1" applyFont="1" applyBorder="1" applyAlignment="1">
      <alignment horizontal="right" vertical="top"/>
    </xf>
    <xf numFmtId="0" fontId="51" fillId="0" borderId="0" xfId="519" applyFont="1" applyAlignment="1">
      <alignment horizontal="right" vertical="top"/>
    </xf>
    <xf numFmtId="166" fontId="51" fillId="0" borderId="30" xfId="519" applyNumberFormat="1" applyFont="1" applyBorder="1" applyAlignment="1">
      <alignment horizontal="right" vertical="top"/>
    </xf>
    <xf numFmtId="169" fontId="51" fillId="0" borderId="0" xfId="519" applyNumberFormat="1" applyFont="1" applyAlignment="1">
      <alignment horizontal="right" vertical="top"/>
    </xf>
    <xf numFmtId="0" fontId="51" fillId="0" borderId="0" xfId="519" applyFont="1" applyAlignment="1">
      <alignment horizontal="center" vertical="top"/>
    </xf>
    <xf numFmtId="169" fontId="51" fillId="0" borderId="0" xfId="519" applyNumberFormat="1" applyFont="1" applyAlignment="1">
      <alignment vertical="top"/>
    </xf>
    <xf numFmtId="165" fontId="52" fillId="0" borderId="33" xfId="519" applyNumberFormat="1" applyFont="1" applyBorder="1" applyAlignment="1">
      <alignment horizontal="right" vertical="top"/>
    </xf>
    <xf numFmtId="0" fontId="51" fillId="0" borderId="30" xfId="519" applyFont="1" applyBorder="1" applyAlignment="1">
      <alignment horizontal="left" vertical="top" wrapText="1"/>
    </xf>
    <xf numFmtId="0" fontId="51" fillId="0" borderId="0" xfId="519" applyFont="1" applyAlignment="1">
      <alignment horizontal="left" vertical="top" wrapText="1"/>
    </xf>
    <xf numFmtId="166" fontId="51" fillId="0" borderId="0" xfId="519" applyNumberFormat="1" applyFont="1" applyAlignment="1">
      <alignment horizontal="center" vertical="top"/>
    </xf>
    <xf numFmtId="166" fontId="51" fillId="0" borderId="0" xfId="519" applyNumberFormat="1" applyFont="1" applyAlignment="1">
      <alignment horizontal="right" vertical="top"/>
    </xf>
    <xf numFmtId="169" fontId="52" fillId="0" borderId="0" xfId="519" applyNumberFormat="1" applyFont="1" applyAlignment="1">
      <alignment horizontal="left" vertical="top" textRotation="90"/>
    </xf>
    <xf numFmtId="169" fontId="52" fillId="0" borderId="0" xfId="519" applyNumberFormat="1" applyFont="1" applyAlignment="1">
      <alignment vertical="top" textRotation="90"/>
    </xf>
    <xf numFmtId="166" fontId="52" fillId="0" borderId="0" xfId="519" applyNumberFormat="1" applyFont="1" applyAlignment="1">
      <alignment horizontal="left" vertical="top"/>
    </xf>
    <xf numFmtId="166" fontId="3" fillId="0" borderId="31" xfId="449" applyNumberFormat="1" applyFont="1" applyBorder="1" applyAlignment="1">
      <alignment horizontal="center" vertical="top"/>
    </xf>
    <xf numFmtId="166" fontId="3" fillId="0" borderId="30" xfId="519" applyNumberFormat="1" applyFont="1" applyBorder="1" applyAlignment="1">
      <alignment horizontal="right" vertical="top"/>
    </xf>
    <xf numFmtId="166" fontId="3" fillId="0" borderId="32" xfId="519" applyNumberFormat="1" applyFont="1" applyBorder="1" applyAlignment="1">
      <alignment horizontal="right" vertical="top"/>
    </xf>
    <xf numFmtId="166" fontId="58" fillId="0" borderId="33" xfId="519" applyNumberFormat="1" applyFont="1" applyBorder="1" applyAlignment="1">
      <alignment horizontal="right" vertical="top"/>
    </xf>
    <xf numFmtId="166" fontId="58" fillId="0" borderId="0" xfId="519" applyNumberFormat="1" applyFont="1" applyAlignment="1">
      <alignment horizontal="right" vertical="top"/>
    </xf>
    <xf numFmtId="0" fontId="51" fillId="30" borderId="0" xfId="519" applyFont="1" applyFill="1" applyAlignment="1">
      <alignment horizontal="right" vertical="top"/>
    </xf>
    <xf numFmtId="0" fontId="52" fillId="30" borderId="0" xfId="519" applyFont="1" applyFill="1" applyAlignment="1">
      <alignment horizontal="left" vertical="top" wrapText="1"/>
    </xf>
    <xf numFmtId="169" fontId="52" fillId="30" borderId="0" xfId="519" applyNumberFormat="1" applyFont="1" applyFill="1" applyAlignment="1">
      <alignment horizontal="right" vertical="top"/>
    </xf>
    <xf numFmtId="166" fontId="51" fillId="30" borderId="0" xfId="519" applyNumberFormat="1" applyFont="1" applyFill="1" applyAlignment="1">
      <alignment vertical="top"/>
    </xf>
    <xf numFmtId="40" fontId="51" fillId="30" borderId="0" xfId="519" applyNumberFormat="1" applyFont="1" applyFill="1" applyAlignment="1">
      <alignment vertical="top"/>
    </xf>
    <xf numFmtId="0" fontId="15" fillId="0" borderId="0" xfId="519" applyAlignment="1">
      <alignment horizontal="center" vertical="top"/>
    </xf>
    <xf numFmtId="40" fontId="15" fillId="30" borderId="0" xfId="519" applyNumberFormat="1" applyFill="1" applyAlignment="1">
      <alignment vertical="top"/>
    </xf>
    <xf numFmtId="0" fontId="18" fillId="30" borderId="0" xfId="519" applyFont="1" applyFill="1" applyAlignment="1">
      <alignment horizontal="right" vertical="top"/>
    </xf>
    <xf numFmtId="0" fontId="18" fillId="30" borderId="3" xfId="519" applyFont="1" applyFill="1" applyBorder="1" applyAlignment="1">
      <alignment horizontal="left" vertical="top"/>
    </xf>
    <xf numFmtId="0" fontId="15" fillId="30" borderId="19" xfId="519" applyFill="1" applyBorder="1" applyAlignment="1">
      <alignment horizontal="left" vertical="top"/>
    </xf>
    <xf numFmtId="166" fontId="15" fillId="30" borderId="19" xfId="519" applyNumberFormat="1" applyFill="1" applyBorder="1" applyAlignment="1">
      <alignment vertical="top"/>
    </xf>
    <xf numFmtId="166" fontId="15" fillId="0" borderId="0" xfId="519" applyNumberFormat="1" applyAlignment="1">
      <alignment vertical="top"/>
    </xf>
    <xf numFmtId="0" fontId="18" fillId="30" borderId="3" xfId="519" applyFont="1" applyFill="1" applyBorder="1"/>
    <xf numFmtId="166" fontId="18" fillId="30" borderId="3" xfId="519" applyNumberFormat="1" applyFont="1" applyFill="1" applyBorder="1" applyAlignment="1">
      <alignment vertical="top"/>
    </xf>
    <xf numFmtId="166" fontId="18" fillId="0" borderId="0" xfId="519" applyNumberFormat="1" applyFont="1" applyAlignment="1">
      <alignment vertical="top"/>
    </xf>
    <xf numFmtId="0" fontId="15" fillId="30" borderId="0" xfId="519" applyFill="1" applyAlignment="1">
      <alignment horizontal="center" vertical="top"/>
    </xf>
    <xf numFmtId="166" fontId="15" fillId="0" borderId="19" xfId="519" applyNumberFormat="1" applyBorder="1" applyAlignment="1">
      <alignment vertical="top"/>
    </xf>
    <xf numFmtId="0" fontId="15" fillId="32" borderId="0" xfId="519" applyFill="1" applyAlignment="1">
      <alignment vertical="top"/>
    </xf>
    <xf numFmtId="166" fontId="15" fillId="32" borderId="0" xfId="519" applyNumberFormat="1" applyFill="1" applyAlignment="1">
      <alignment horizontal="right" vertical="top"/>
    </xf>
    <xf numFmtId="166" fontId="15" fillId="32" borderId="0" xfId="519" applyNumberFormat="1" applyFill="1" applyAlignment="1">
      <alignment vertical="top"/>
    </xf>
    <xf numFmtId="0" fontId="62" fillId="0" borderId="38" xfId="519" applyFont="1" applyBorder="1" applyAlignment="1">
      <alignment vertical="top" wrapText="1"/>
    </xf>
    <xf numFmtId="165" fontId="51" fillId="0" borderId="30" xfId="0" applyNumberFormat="1" applyFont="1" applyBorder="1" applyAlignment="1">
      <alignment horizontal="right" vertical="top"/>
    </xf>
    <xf numFmtId="172" fontId="51" fillId="0" borderId="30" xfId="449" applyNumberFormat="1" applyFont="1" applyBorder="1" applyAlignment="1">
      <alignment vertical="top" wrapText="1"/>
    </xf>
    <xf numFmtId="167" fontId="51" fillId="0" borderId="0" xfId="0" applyNumberFormat="1" applyFont="1" applyAlignment="1">
      <alignment vertical="top"/>
    </xf>
    <xf numFmtId="169" fontId="51" fillId="0" borderId="30" xfId="0" applyNumberFormat="1" applyFont="1" applyBorder="1" applyAlignment="1">
      <alignment vertical="top"/>
    </xf>
    <xf numFmtId="170" fontId="15" fillId="26" borderId="25" xfId="0" applyNumberFormat="1" applyFont="1" applyFill="1" applyBorder="1" applyAlignment="1">
      <alignment horizontal="center" wrapText="1"/>
    </xf>
    <xf numFmtId="165" fontId="18" fillId="26" borderId="22" xfId="0" applyNumberFormat="1" applyFont="1" applyFill="1" applyBorder="1" applyAlignment="1">
      <alignment horizontal="center" wrapText="1"/>
    </xf>
    <xf numFmtId="0" fontId="18" fillId="0" borderId="3" xfId="0" applyFont="1" applyBorder="1" applyAlignment="1">
      <alignment horizontal="left" vertical="top"/>
    </xf>
    <xf numFmtId="0" fontId="15" fillId="0" borderId="19" xfId="0" applyFont="1" applyBorder="1" applyAlignment="1">
      <alignment horizontal="left" vertical="top"/>
    </xf>
    <xf numFmtId="0" fontId="18" fillId="0" borderId="3" xfId="0" applyFont="1" applyBorder="1"/>
    <xf numFmtId="0" fontId="15" fillId="30" borderId="0" xfId="449" applyFill="1" applyAlignment="1">
      <alignment horizontal="right" vertical="top"/>
    </xf>
    <xf numFmtId="164" fontId="51" fillId="30" borderId="0" xfId="449" applyNumberFormat="1" applyFont="1" applyFill="1" applyAlignment="1">
      <alignment horizontal="right" vertical="top"/>
    </xf>
    <xf numFmtId="0" fontId="15" fillId="0" borderId="0" xfId="449" applyAlignment="1">
      <alignment horizontal="center" vertical="top"/>
    </xf>
    <xf numFmtId="0" fontId="15" fillId="0" borderId="0" xfId="449" applyAlignment="1">
      <alignment vertical="top"/>
    </xf>
    <xf numFmtId="0" fontId="52" fillId="0" borderId="0" xfId="519" applyFont="1" applyAlignment="1">
      <alignment vertical="top" wrapText="1"/>
    </xf>
    <xf numFmtId="172" fontId="73" fillId="0" borderId="30" xfId="449" applyNumberFormat="1" applyFont="1" applyBorder="1" applyAlignment="1">
      <alignment vertical="top" wrapText="1"/>
    </xf>
    <xf numFmtId="0" fontId="58" fillId="0" borderId="0" xfId="0" applyFont="1" applyAlignment="1">
      <alignment vertical="top" wrapText="1"/>
    </xf>
    <xf numFmtId="165" fontId="58" fillId="0" borderId="33" xfId="519" applyNumberFormat="1" applyFont="1" applyBorder="1" applyAlignment="1">
      <alignment horizontal="right" vertical="top"/>
    </xf>
    <xf numFmtId="0" fontId="52" fillId="0" borderId="0" xfId="449" applyFont="1" applyAlignment="1">
      <alignment horizontal="right" vertical="top"/>
    </xf>
    <xf numFmtId="0" fontId="51" fillId="0" borderId="32" xfId="449" quotePrefix="1" applyFont="1" applyBorder="1" applyAlignment="1">
      <alignment horizontal="left" vertical="top" wrapText="1"/>
    </xf>
    <xf numFmtId="166" fontId="51" fillId="0" borderId="30" xfId="0" applyNumberFormat="1" applyFont="1" applyBorder="1" applyAlignment="1">
      <alignment vertical="top"/>
    </xf>
    <xf numFmtId="172" fontId="18" fillId="30" borderId="19" xfId="0" applyNumberFormat="1" applyFont="1" applyFill="1" applyBorder="1"/>
    <xf numFmtId="173" fontId="18" fillId="26" borderId="19" xfId="0" applyNumberFormat="1" applyFont="1" applyFill="1" applyBorder="1" applyAlignment="1">
      <alignment horizontal="center" wrapText="1"/>
    </xf>
    <xf numFmtId="169" fontId="18" fillId="26" borderId="0" xfId="0" applyNumberFormat="1" applyFont="1" applyFill="1" applyAlignment="1">
      <alignment horizontal="center"/>
    </xf>
    <xf numFmtId="169" fontId="15" fillId="26" borderId="0" xfId="0" applyNumberFormat="1" applyFont="1" applyFill="1" applyAlignment="1">
      <alignment horizontal="center" wrapText="1"/>
    </xf>
    <xf numFmtId="169" fontId="18" fillId="28" borderId="3" xfId="0" applyNumberFormat="1" applyFont="1" applyFill="1" applyBorder="1" applyAlignment="1">
      <alignment horizontal="center" wrapText="1"/>
    </xf>
    <xf numFmtId="169" fontId="15" fillId="30" borderId="0" xfId="0" applyNumberFormat="1" applyFont="1" applyFill="1" applyAlignment="1">
      <alignment horizontal="center" wrapText="1"/>
    </xf>
    <xf numFmtId="169" fontId="18" fillId="30" borderId="3" xfId="0" applyNumberFormat="1" applyFont="1" applyFill="1" applyBorder="1" applyAlignment="1">
      <alignment horizontal="center" wrapText="1"/>
    </xf>
    <xf numFmtId="169" fontId="15" fillId="30" borderId="20" xfId="0" applyNumberFormat="1" applyFont="1" applyFill="1" applyBorder="1" applyAlignment="1">
      <alignment horizontal="center" wrapText="1"/>
    </xf>
    <xf numFmtId="169" fontId="18" fillId="30" borderId="0" xfId="0" applyNumberFormat="1" applyFont="1" applyFill="1" applyAlignment="1">
      <alignment horizontal="center" wrapText="1"/>
    </xf>
    <xf numFmtId="169" fontId="15" fillId="26" borderId="3" xfId="0" applyNumberFormat="1" applyFont="1" applyFill="1" applyBorder="1" applyAlignment="1">
      <alignment horizontal="center" wrapText="1"/>
    </xf>
    <xf numFmtId="169" fontId="18" fillId="28" borderId="18" xfId="0" applyNumberFormat="1" applyFont="1" applyFill="1" applyBorder="1" applyAlignment="1">
      <alignment horizontal="center" wrapText="1"/>
    </xf>
    <xf numFmtId="169" fontId="15" fillId="34" borderId="0" xfId="0" applyNumberFormat="1" applyFont="1" applyFill="1" applyAlignment="1">
      <alignment horizontal="center" wrapText="1"/>
    </xf>
    <xf numFmtId="169" fontId="18" fillId="34" borderId="3" xfId="0" applyNumberFormat="1" applyFont="1" applyFill="1" applyBorder="1" applyAlignment="1">
      <alignment horizontal="center" vertical="top"/>
    </xf>
    <xf numFmtId="169" fontId="15" fillId="34" borderId="3" xfId="0" applyNumberFormat="1" applyFont="1" applyFill="1" applyBorder="1" applyAlignment="1">
      <alignment horizontal="center" wrapText="1"/>
    </xf>
    <xf numFmtId="169" fontId="18" fillId="30" borderId="0" xfId="0" applyNumberFormat="1" applyFont="1" applyFill="1" applyAlignment="1">
      <alignment horizontal="right" wrapText="1"/>
    </xf>
    <xf numFmtId="169" fontId="60" fillId="30" borderId="0" xfId="0" applyNumberFormat="1" applyFont="1" applyFill="1" applyAlignment="1">
      <alignment horizontal="center"/>
    </xf>
    <xf numFmtId="0" fontId="18" fillId="30" borderId="3" xfId="0" quotePrefix="1" applyFont="1" applyFill="1" applyBorder="1" applyAlignment="1">
      <alignment horizontal="center" vertical="top"/>
    </xf>
    <xf numFmtId="167" fontId="15" fillId="30" borderId="0" xfId="0" applyNumberFormat="1" applyFont="1" applyFill="1" applyAlignment="1">
      <alignment horizontal="right" wrapText="1"/>
    </xf>
    <xf numFmtId="169" fontId="18" fillId="26" borderId="0" xfId="0" applyNumberFormat="1" applyFont="1" applyFill="1" applyAlignment="1">
      <alignment horizontal="left"/>
    </xf>
    <xf numFmtId="173" fontId="15" fillId="30" borderId="0" xfId="0" applyNumberFormat="1" applyFont="1" applyFill="1" applyAlignment="1">
      <alignment horizontal="right" wrapText="1"/>
    </xf>
    <xf numFmtId="173" fontId="15" fillId="30" borderId="0" xfId="0" applyNumberFormat="1" applyFont="1" applyFill="1" applyAlignment="1">
      <alignment horizontal="center" wrapText="1"/>
    </xf>
    <xf numFmtId="173" fontId="15" fillId="26" borderId="0" xfId="0" applyNumberFormat="1" applyFont="1" applyFill="1" applyAlignment="1">
      <alignment horizontal="center" wrapText="1"/>
    </xf>
    <xf numFmtId="3" fontId="18" fillId="26" borderId="0" xfId="0" applyNumberFormat="1" applyFont="1" applyFill="1" applyAlignment="1">
      <alignment horizontal="center"/>
    </xf>
    <xf numFmtId="3" fontId="18" fillId="28" borderId="18" xfId="0" applyNumberFormat="1" applyFont="1" applyFill="1" applyBorder="1" applyAlignment="1">
      <alignment horizontal="center" wrapText="1"/>
    </xf>
    <xf numFmtId="3" fontId="15" fillId="30" borderId="0" xfId="0" applyNumberFormat="1" applyFont="1" applyFill="1"/>
    <xf numFmtId="3" fontId="18" fillId="26" borderId="0" xfId="0" applyNumberFormat="1" applyFont="1" applyFill="1"/>
    <xf numFmtId="173" fontId="18" fillId="26" borderId="0" xfId="0" applyNumberFormat="1" applyFont="1" applyFill="1" applyAlignment="1">
      <alignment horizontal="center"/>
    </xf>
    <xf numFmtId="173" fontId="18" fillId="28" borderId="18" xfId="0" applyNumberFormat="1" applyFont="1" applyFill="1" applyBorder="1" applyAlignment="1">
      <alignment horizontal="center" wrapText="1"/>
    </xf>
    <xf numFmtId="173" fontId="15" fillId="30" borderId="0" xfId="0" applyNumberFormat="1" applyFont="1" applyFill="1"/>
    <xf numFmtId="173" fontId="18" fillId="26" borderId="0" xfId="0" applyNumberFormat="1" applyFont="1" applyFill="1"/>
    <xf numFmtId="173" fontId="15" fillId="26" borderId="25" xfId="0" applyNumberFormat="1" applyFont="1" applyFill="1" applyBorder="1" applyAlignment="1">
      <alignment horizontal="center" wrapText="1"/>
    </xf>
    <xf numFmtId="173" fontId="18" fillId="30" borderId="20" xfId="0" applyNumberFormat="1" applyFont="1" applyFill="1" applyBorder="1" applyAlignment="1">
      <alignment horizontal="center" wrapText="1"/>
    </xf>
    <xf numFmtId="173" fontId="18" fillId="30" borderId="0" xfId="0" applyNumberFormat="1" applyFont="1" applyFill="1" applyAlignment="1">
      <alignment horizontal="right" wrapText="1"/>
    </xf>
    <xf numFmtId="165" fontId="52" fillId="30" borderId="33" xfId="0" applyNumberFormat="1" applyFont="1" applyFill="1" applyBorder="1" applyAlignment="1">
      <alignment horizontal="right" vertical="top"/>
    </xf>
    <xf numFmtId="167" fontId="51" fillId="0" borderId="30" xfId="0" applyNumberFormat="1" applyFont="1" applyBorder="1" applyAlignment="1">
      <alignment horizontal="right" vertical="top"/>
    </xf>
    <xf numFmtId="0" fontId="17" fillId="30" borderId="0" xfId="449" applyFont="1" applyFill="1" applyAlignment="1">
      <alignment horizontal="center" vertical="top"/>
    </xf>
    <xf numFmtId="0" fontId="1" fillId="0" borderId="0" xfId="10054"/>
    <xf numFmtId="166" fontId="51" fillId="31" borderId="31" xfId="449" applyNumberFormat="1" applyFont="1" applyFill="1" applyBorder="1" applyAlignment="1">
      <alignment horizontal="center" vertical="top"/>
    </xf>
    <xf numFmtId="0" fontId="51" fillId="0" borderId="35" xfId="449" applyFont="1" applyBorder="1" applyAlignment="1">
      <alignment vertical="top" wrapText="1"/>
    </xf>
    <xf numFmtId="0" fontId="61" fillId="0" borderId="30" xfId="449" applyFont="1" applyBorder="1" applyAlignment="1">
      <alignment vertical="top" wrapText="1"/>
    </xf>
    <xf numFmtId="0" fontId="51" fillId="0" borderId="36" xfId="449" applyFont="1" applyBorder="1" applyAlignment="1">
      <alignment horizontal="left" vertical="top" wrapText="1"/>
    </xf>
    <xf numFmtId="165" fontId="51" fillId="0" borderId="30" xfId="449" applyNumberFormat="1" applyFont="1" applyBorder="1" applyAlignment="1">
      <alignment horizontal="right" vertical="top"/>
    </xf>
    <xf numFmtId="166" fontId="52" fillId="0" borderId="26" xfId="449" applyNumberFormat="1" applyFont="1" applyBorder="1" applyAlignment="1">
      <alignment horizontal="right" vertical="top"/>
    </xf>
    <xf numFmtId="169" fontId="15" fillId="26" borderId="0" xfId="0" quotePrefix="1" applyNumberFormat="1" applyFont="1" applyFill="1" applyAlignment="1">
      <alignment horizontal="center" wrapText="1"/>
    </xf>
    <xf numFmtId="167" fontId="51" fillId="30" borderId="30" xfId="449" applyNumberFormat="1" applyFont="1" applyFill="1" applyBorder="1" applyAlignment="1">
      <alignment vertical="top"/>
    </xf>
    <xf numFmtId="0" fontId="51" fillId="41" borderId="30" xfId="0" applyFont="1" applyFill="1" applyBorder="1" applyAlignment="1">
      <alignment vertical="top" wrapText="1"/>
    </xf>
    <xf numFmtId="166" fontId="51" fillId="40" borderId="30" xfId="0" applyNumberFormat="1" applyFont="1" applyFill="1" applyBorder="1" applyAlignment="1">
      <alignment horizontal="right" vertical="top"/>
    </xf>
    <xf numFmtId="0" fontId="51" fillId="40" borderId="0" xfId="0" applyFont="1" applyFill="1" applyAlignment="1">
      <alignment vertical="top"/>
    </xf>
    <xf numFmtId="166" fontId="51" fillId="42" borderId="30" xfId="0" applyNumberFormat="1" applyFont="1" applyFill="1" applyBorder="1" applyAlignment="1">
      <alignment horizontal="right" vertical="top"/>
    </xf>
    <xf numFmtId="0" fontId="51" fillId="42" borderId="30" xfId="291" applyFont="1" applyFill="1" applyBorder="1" applyAlignment="1">
      <alignment vertical="top" wrapText="1"/>
    </xf>
    <xf numFmtId="0" fontId="51" fillId="40" borderId="30" xfId="0" applyFont="1" applyFill="1" applyBorder="1" applyAlignment="1">
      <alignment vertical="top"/>
    </xf>
    <xf numFmtId="172" fontId="51" fillId="40" borderId="30" xfId="0" applyNumberFormat="1" applyFont="1" applyFill="1" applyBorder="1" applyAlignment="1">
      <alignment vertical="top"/>
    </xf>
    <xf numFmtId="169" fontId="51" fillId="42" borderId="30" xfId="0" applyNumberFormat="1" applyFont="1" applyFill="1" applyBorder="1" applyAlignment="1">
      <alignment horizontal="right" vertical="top"/>
    </xf>
    <xf numFmtId="0" fontId="51" fillId="40" borderId="30" xfId="0" applyFont="1" applyFill="1" applyBorder="1" applyAlignment="1">
      <alignment vertical="top" wrapText="1"/>
    </xf>
    <xf numFmtId="0" fontId="3" fillId="42" borderId="0" xfId="0" applyFont="1" applyFill="1" applyAlignment="1">
      <alignment vertical="top"/>
    </xf>
    <xf numFmtId="0" fontId="51" fillId="42" borderId="30" xfId="449" applyFont="1" applyFill="1" applyBorder="1" applyAlignment="1">
      <alignment vertical="top" wrapText="1"/>
    </xf>
    <xf numFmtId="0" fontId="51" fillId="42" borderId="30" xfId="449" applyFont="1" applyFill="1" applyBorder="1" applyAlignment="1">
      <alignment horizontal="left" vertical="top" wrapText="1"/>
    </xf>
    <xf numFmtId="0" fontId="51" fillId="40" borderId="30" xfId="449" applyFont="1" applyFill="1" applyBorder="1" applyAlignment="1">
      <alignment horizontal="left" vertical="top" wrapText="1"/>
    </xf>
    <xf numFmtId="0" fontId="51" fillId="40" borderId="30" xfId="449" applyFont="1" applyFill="1" applyBorder="1" applyAlignment="1">
      <alignment vertical="top" wrapText="1"/>
    </xf>
    <xf numFmtId="166" fontId="51" fillId="40" borderId="30" xfId="449" applyNumberFormat="1" applyFont="1" applyFill="1" applyBorder="1" applyAlignment="1">
      <alignment horizontal="right" vertical="top"/>
    </xf>
    <xf numFmtId="167" fontId="51" fillId="40" borderId="30" xfId="0" applyNumberFormat="1" applyFont="1" applyFill="1" applyBorder="1" applyAlignment="1">
      <alignment horizontal="right" vertical="top"/>
    </xf>
    <xf numFmtId="0" fontId="51" fillId="42" borderId="30" xfId="519" applyFont="1" applyFill="1" applyBorder="1" applyAlignment="1">
      <alignment vertical="top" wrapText="1"/>
    </xf>
    <xf numFmtId="169" fontId="51" fillId="40" borderId="30" xfId="0" applyNumberFormat="1" applyFont="1" applyFill="1" applyBorder="1" applyAlignment="1">
      <alignment horizontal="right" vertical="top"/>
    </xf>
    <xf numFmtId="0" fontId="51" fillId="42" borderId="30" xfId="0" applyFont="1" applyFill="1" applyBorder="1" applyAlignment="1">
      <alignment horizontal="left" vertical="top" wrapText="1"/>
    </xf>
    <xf numFmtId="0" fontId="51" fillId="42" borderId="30" xfId="0" applyFont="1" applyFill="1" applyBorder="1" applyAlignment="1">
      <alignment vertical="top" wrapText="1"/>
    </xf>
    <xf numFmtId="0" fontId="51" fillId="43" borderId="30" xfId="0" applyFont="1" applyFill="1" applyBorder="1" applyAlignment="1">
      <alignment vertical="top" wrapText="1"/>
    </xf>
    <xf numFmtId="0" fontId="51" fillId="42" borderId="30" xfId="519" applyFont="1" applyFill="1" applyBorder="1" applyAlignment="1">
      <alignment horizontal="left" vertical="top" wrapText="1"/>
    </xf>
    <xf numFmtId="0" fontId="51" fillId="41" borderId="32" xfId="0" applyFont="1" applyFill="1" applyBorder="1" applyAlignment="1">
      <alignment horizontal="left" vertical="top" wrapText="1"/>
    </xf>
    <xf numFmtId="0" fontId="51" fillId="41" borderId="30" xfId="0" applyFont="1" applyFill="1" applyBorder="1" applyAlignment="1">
      <alignment horizontal="left" vertical="top" wrapText="1"/>
    </xf>
    <xf numFmtId="165" fontId="51" fillId="42" borderId="30" xfId="0" applyNumberFormat="1" applyFont="1" applyFill="1" applyBorder="1" applyAlignment="1">
      <alignment horizontal="right" vertical="top"/>
    </xf>
    <xf numFmtId="165" fontId="51" fillId="40" borderId="30" xfId="0" applyNumberFormat="1" applyFont="1" applyFill="1" applyBorder="1" applyAlignment="1">
      <alignment horizontal="right" vertical="top"/>
    </xf>
    <xf numFmtId="172" fontId="51" fillId="42" borderId="30" xfId="449" applyNumberFormat="1" applyFont="1" applyFill="1" applyBorder="1" applyAlignment="1">
      <alignment vertical="top" wrapText="1"/>
    </xf>
    <xf numFmtId="167" fontId="51" fillId="42" borderId="30" xfId="0" applyNumberFormat="1" applyFont="1" applyFill="1" applyBorder="1" applyAlignment="1">
      <alignment vertical="top" wrapText="1"/>
    </xf>
    <xf numFmtId="166" fontId="51" fillId="42" borderId="30" xfId="519" applyNumberFormat="1" applyFont="1" applyFill="1" applyBorder="1" applyAlignment="1">
      <alignment horizontal="right" vertical="top"/>
    </xf>
    <xf numFmtId="166" fontId="3" fillId="40" borderId="30" xfId="449" applyNumberFormat="1" applyFont="1" applyFill="1" applyBorder="1" applyAlignment="1">
      <alignment horizontal="right" vertical="top"/>
    </xf>
    <xf numFmtId="0" fontId="51" fillId="42" borderId="30" xfId="541" applyFont="1" applyFill="1" applyBorder="1" applyAlignment="1">
      <alignment vertical="top" wrapText="1"/>
    </xf>
    <xf numFmtId="166" fontId="3" fillId="42" borderId="30" xfId="449" applyNumberFormat="1" applyFont="1" applyFill="1" applyBorder="1" applyAlignment="1">
      <alignment horizontal="right" vertical="top"/>
    </xf>
    <xf numFmtId="169" fontId="51" fillId="40" borderId="30" xfId="0" applyNumberFormat="1" applyFont="1" applyFill="1" applyBorder="1" applyAlignment="1">
      <alignment vertical="top"/>
    </xf>
    <xf numFmtId="0" fontId="51" fillId="44" borderId="0" xfId="0" applyFont="1" applyFill="1" applyAlignment="1">
      <alignment vertical="top"/>
    </xf>
    <xf numFmtId="0" fontId="51" fillId="45" borderId="0" xfId="0" applyFont="1" applyFill="1" applyAlignment="1">
      <alignment vertical="top"/>
    </xf>
    <xf numFmtId="0" fontId="52" fillId="45" borderId="0" xfId="0" applyFont="1" applyFill="1" applyAlignment="1">
      <alignment horizontal="right" vertical="top"/>
    </xf>
    <xf numFmtId="0" fontId="15" fillId="45" borderId="0" xfId="0" applyFont="1" applyFill="1" applyAlignment="1">
      <alignment vertical="top"/>
    </xf>
    <xf numFmtId="0" fontId="78" fillId="46" borderId="39" xfId="0" applyFont="1" applyFill="1" applyBorder="1"/>
    <xf numFmtId="0" fontId="79" fillId="0" borderId="0" xfId="0" applyFont="1"/>
    <xf numFmtId="0" fontId="78" fillId="46" borderId="40" xfId="0" applyFont="1" applyFill="1" applyBorder="1"/>
    <xf numFmtId="0" fontId="51" fillId="45" borderId="3" xfId="0" applyFont="1" applyFill="1" applyBorder="1" applyAlignment="1">
      <alignment vertical="top"/>
    </xf>
    <xf numFmtId="166" fontId="58" fillId="0" borderId="26" xfId="0" applyNumberFormat="1" applyFont="1" applyBorder="1" applyAlignment="1">
      <alignment horizontal="right" vertical="top"/>
    </xf>
    <xf numFmtId="174" fontId="51" fillId="45" borderId="3" xfId="0" applyNumberFormat="1" applyFont="1" applyFill="1" applyBorder="1" applyAlignment="1">
      <alignment vertical="top"/>
    </xf>
    <xf numFmtId="174" fontId="51" fillId="45" borderId="0" xfId="0" applyNumberFormat="1" applyFont="1" applyFill="1" applyAlignment="1">
      <alignment vertical="top"/>
    </xf>
    <xf numFmtId="0" fontId="51" fillId="47" borderId="30" xfId="0" applyFont="1" applyFill="1" applyBorder="1" applyAlignment="1">
      <alignment vertical="top" wrapText="1"/>
    </xf>
    <xf numFmtId="166" fontId="51" fillId="48" borderId="30" xfId="0" applyNumberFormat="1" applyFont="1" applyFill="1" applyBorder="1" applyAlignment="1">
      <alignment horizontal="right" vertical="top"/>
    </xf>
    <xf numFmtId="0" fontId="76" fillId="47" borderId="30" xfId="0" applyFont="1" applyFill="1" applyBorder="1" applyAlignment="1">
      <alignment horizontal="right" vertical="top"/>
    </xf>
    <xf numFmtId="0" fontId="51" fillId="41" borderId="30" xfId="0" applyFont="1" applyFill="1" applyBorder="1" applyAlignment="1">
      <alignment vertical="top"/>
    </xf>
    <xf numFmtId="166" fontId="3" fillId="0" borderId="32" xfId="0" applyNumberFormat="1" applyFont="1" applyBorder="1" applyAlignment="1">
      <alignment horizontal="right" vertical="top"/>
    </xf>
    <xf numFmtId="0" fontId="51" fillId="41" borderId="32" xfId="0" applyFont="1" applyFill="1" applyBorder="1" applyAlignment="1">
      <alignment vertical="top" wrapText="1"/>
    </xf>
    <xf numFmtId="0" fontId="51" fillId="42" borderId="0" xfId="0" applyFont="1" applyFill="1" applyAlignment="1">
      <alignment vertical="top" wrapText="1"/>
    </xf>
    <xf numFmtId="169" fontId="51" fillId="40" borderId="30" xfId="449" applyNumberFormat="1" applyFont="1" applyFill="1" applyBorder="1" applyAlignment="1">
      <alignment horizontal="right" vertical="top"/>
    </xf>
    <xf numFmtId="165" fontId="51" fillId="40" borderId="30" xfId="449" applyNumberFormat="1" applyFont="1" applyFill="1" applyBorder="1" applyAlignment="1">
      <alignment horizontal="right" vertical="top"/>
    </xf>
    <xf numFmtId="166" fontId="51" fillId="0" borderId="30" xfId="0" applyNumberFormat="1" applyFont="1" applyBorder="1" applyAlignment="1">
      <alignment horizontal="right" vertical="top" wrapText="1"/>
    </xf>
    <xf numFmtId="169" fontId="51" fillId="42" borderId="30" xfId="449" applyNumberFormat="1" applyFont="1" applyFill="1" applyBorder="1" applyAlignment="1">
      <alignment horizontal="right" vertical="top"/>
    </xf>
    <xf numFmtId="2" fontId="51" fillId="0" borderId="30" xfId="0" applyNumberFormat="1" applyFont="1" applyBorder="1" applyAlignment="1">
      <alignment horizontal="right" vertical="top"/>
    </xf>
    <xf numFmtId="2" fontId="51" fillId="40" borderId="30" xfId="0" applyNumberFormat="1" applyFont="1" applyFill="1" applyBorder="1" applyAlignment="1">
      <alignment horizontal="right" vertical="top"/>
    </xf>
    <xf numFmtId="2" fontId="51" fillId="0" borderId="32" xfId="0" applyNumberFormat="1" applyFont="1" applyBorder="1" applyAlignment="1">
      <alignment horizontal="right" vertical="top"/>
    </xf>
    <xf numFmtId="2" fontId="52" fillId="0" borderId="33" xfId="0" applyNumberFormat="1" applyFont="1" applyBorder="1" applyAlignment="1">
      <alignment horizontal="right" vertical="top"/>
    </xf>
    <xf numFmtId="2" fontId="52" fillId="0" borderId="0" xfId="0" applyNumberFormat="1" applyFont="1" applyAlignment="1">
      <alignment textRotation="90"/>
    </xf>
    <xf numFmtId="2" fontId="51" fillId="0" borderId="34" xfId="0" applyNumberFormat="1" applyFont="1" applyBorder="1" applyAlignment="1">
      <alignment horizontal="right" vertical="top"/>
    </xf>
    <xf numFmtId="2" fontId="51" fillId="0" borderId="30" xfId="0" applyNumberFormat="1" applyFont="1" applyBorder="1" applyAlignment="1">
      <alignment vertical="top" wrapText="1"/>
    </xf>
    <xf numFmtId="2" fontId="51" fillId="0" borderId="0" xfId="0" applyNumberFormat="1" applyFont="1" applyAlignment="1">
      <alignment vertical="top"/>
    </xf>
    <xf numFmtId="2" fontId="52" fillId="0" borderId="33" xfId="0" applyNumberFormat="1" applyFont="1" applyBorder="1" applyAlignment="1">
      <alignment horizontal="right" vertical="top" wrapText="1"/>
    </xf>
    <xf numFmtId="2" fontId="52" fillId="0" borderId="0" xfId="0" applyNumberFormat="1" applyFont="1" applyAlignment="1">
      <alignment horizontal="right" vertical="top" wrapText="1"/>
    </xf>
    <xf numFmtId="2" fontId="51" fillId="0" borderId="0" xfId="0" applyNumberFormat="1" applyFont="1" applyAlignment="1">
      <alignment horizontal="right" vertical="top"/>
    </xf>
    <xf numFmtId="2" fontId="51" fillId="0" borderId="30" xfId="0" applyNumberFormat="1" applyFont="1" applyBorder="1" applyAlignment="1">
      <alignment horizontal="right" vertical="center"/>
    </xf>
    <xf numFmtId="2" fontId="52" fillId="0" borderId="0" xfId="0" applyNumberFormat="1" applyFont="1" applyAlignment="1">
      <alignment horizontal="right" vertical="top"/>
    </xf>
    <xf numFmtId="2" fontId="51" fillId="42" borderId="30" xfId="0" applyNumberFormat="1" applyFont="1" applyFill="1" applyBorder="1" applyAlignment="1">
      <alignment horizontal="right" vertical="top"/>
    </xf>
    <xf numFmtId="2" fontId="58" fillId="0" borderId="33" xfId="0" applyNumberFormat="1" applyFont="1" applyBorder="1" applyAlignment="1">
      <alignment horizontal="right" vertical="top"/>
    </xf>
    <xf numFmtId="0" fontId="51" fillId="40" borderId="30" xfId="449" applyFont="1" applyFill="1" applyBorder="1" applyAlignment="1">
      <alignment vertical="top"/>
    </xf>
    <xf numFmtId="166" fontId="3" fillId="40" borderId="30" xfId="541" applyNumberFormat="1" applyFont="1" applyFill="1" applyBorder="1" applyAlignment="1">
      <alignment horizontal="right" vertical="top"/>
    </xf>
    <xf numFmtId="166" fontId="3" fillId="40" borderId="30" xfId="0" applyNumberFormat="1" applyFont="1" applyFill="1" applyBorder="1" applyAlignment="1">
      <alignment horizontal="right" vertical="top"/>
    </xf>
    <xf numFmtId="171" fontId="15" fillId="26" borderId="0" xfId="0" applyNumberFormat="1" applyFont="1" applyFill="1" applyAlignment="1">
      <alignment horizontal="center" wrapText="1"/>
    </xf>
    <xf numFmtId="166" fontId="3" fillId="0" borderId="0" xfId="0" applyNumberFormat="1" applyFont="1" applyAlignment="1">
      <alignment horizontal="right" vertical="top"/>
    </xf>
    <xf numFmtId="166" fontId="3" fillId="0" borderId="0" xfId="0" applyNumberFormat="1" applyFont="1" applyAlignment="1">
      <alignment vertical="top"/>
    </xf>
    <xf numFmtId="166" fontId="3" fillId="0" borderId="34" xfId="0" applyNumberFormat="1" applyFont="1" applyBorder="1" applyAlignment="1">
      <alignment horizontal="right" vertical="top"/>
    </xf>
    <xf numFmtId="165" fontId="15" fillId="30" borderId="0" xfId="0" applyNumberFormat="1" applyFont="1" applyFill="1" applyAlignment="1">
      <alignment vertical="top"/>
    </xf>
    <xf numFmtId="166" fontId="3" fillId="0" borderId="30" xfId="291" applyNumberFormat="1" applyFont="1" applyBorder="1" applyAlignment="1">
      <alignment horizontal="right" vertical="top"/>
    </xf>
    <xf numFmtId="0" fontId="3" fillId="0" borderId="0" xfId="0" applyFont="1" applyAlignment="1">
      <alignment horizontal="right" vertical="top"/>
    </xf>
    <xf numFmtId="169" fontId="3" fillId="0" borderId="30" xfId="291" applyNumberFormat="1" applyFont="1" applyBorder="1" applyAlignment="1">
      <alignment horizontal="right" vertical="top"/>
    </xf>
    <xf numFmtId="2" fontId="3" fillId="0" borderId="0" xfId="0" applyNumberFormat="1" applyFont="1" applyAlignment="1">
      <alignment horizontal="right" vertical="top"/>
    </xf>
    <xf numFmtId="175" fontId="0" fillId="0" borderId="0" xfId="0" applyNumberFormat="1"/>
    <xf numFmtId="0" fontId="51" fillId="45" borderId="29" xfId="0" applyFont="1" applyFill="1" applyBorder="1" applyAlignment="1">
      <alignment vertical="top"/>
    </xf>
    <xf numFmtId="0" fontId="3" fillId="0" borderId="30" xfId="0" applyFont="1" applyBorder="1" applyAlignment="1">
      <alignment vertical="top"/>
    </xf>
    <xf numFmtId="0" fontId="3" fillId="0" borderId="30" xfId="0" applyFont="1" applyBorder="1" applyAlignment="1">
      <alignment vertical="top" wrapText="1"/>
    </xf>
    <xf numFmtId="167" fontId="51" fillId="0" borderId="0" xfId="0" applyNumberFormat="1" applyFont="1" applyAlignment="1">
      <alignment vertical="top" wrapText="1"/>
    </xf>
    <xf numFmtId="0" fontId="18" fillId="0" borderId="0" xfId="0" applyFont="1"/>
    <xf numFmtId="164" fontId="3" fillId="0" borderId="31" xfId="291" applyNumberFormat="1" applyFont="1" applyBorder="1" applyAlignment="1">
      <alignment horizontal="center" vertical="top"/>
    </xf>
    <xf numFmtId="167" fontId="3" fillId="0" borderId="30" xfId="0" applyNumberFormat="1" applyFont="1" applyBorder="1" applyAlignment="1">
      <alignment vertical="top"/>
    </xf>
    <xf numFmtId="0" fontId="17" fillId="30" borderId="0" xfId="0" quotePrefix="1" applyFont="1" applyFill="1" applyAlignment="1">
      <alignment horizontal="center" vertical="top"/>
    </xf>
    <xf numFmtId="0" fontId="51" fillId="0" borderId="30" xfId="519" applyFont="1" applyBorder="1" applyAlignment="1">
      <alignment vertical="top"/>
    </xf>
    <xf numFmtId="167" fontId="51" fillId="0" borderId="30" xfId="519" applyNumberFormat="1" applyFont="1" applyBorder="1" applyAlignment="1">
      <alignment vertical="top"/>
    </xf>
    <xf numFmtId="169" fontId="3" fillId="0" borderId="30" xfId="449" applyNumberFormat="1" applyFont="1" applyBorder="1" applyAlignment="1">
      <alignment horizontal="right" vertical="top"/>
    </xf>
    <xf numFmtId="0" fontId="17" fillId="30" borderId="0" xfId="0" applyFont="1" applyFill="1" applyAlignment="1">
      <alignment horizontal="left" vertical="top"/>
    </xf>
    <xf numFmtId="172" fontId="18" fillId="26" borderId="19" xfId="0" applyNumberFormat="1" applyFont="1" applyFill="1" applyBorder="1" applyAlignment="1">
      <alignment horizontal="right"/>
    </xf>
    <xf numFmtId="167" fontId="18" fillId="26" borderId="3" xfId="0" applyNumberFormat="1" applyFont="1" applyFill="1" applyBorder="1" applyAlignment="1">
      <alignment horizontal="right"/>
    </xf>
    <xf numFmtId="0" fontId="3" fillId="42" borderId="30" xfId="0" applyFont="1" applyFill="1" applyBorder="1" applyAlignment="1">
      <alignment vertical="top" wrapText="1"/>
    </xf>
    <xf numFmtId="0" fontId="51" fillId="0" borderId="34" xfId="449" applyFont="1" applyBorder="1" applyAlignment="1">
      <alignment horizontal="left" vertical="top" wrapText="1"/>
    </xf>
    <xf numFmtId="0" fontId="51" fillId="40" borderId="30" xfId="0" applyFont="1" applyFill="1" applyBorder="1" applyAlignment="1">
      <alignment horizontal="left" vertical="top" wrapText="1"/>
    </xf>
    <xf numFmtId="0" fontId="82" fillId="40" borderId="30" xfId="0" applyFont="1" applyFill="1" applyBorder="1" applyAlignment="1">
      <alignment vertical="top" wrapText="1"/>
    </xf>
    <xf numFmtId="0" fontId="18" fillId="30" borderId="0" xfId="449" applyFont="1" applyFill="1" applyAlignment="1">
      <alignment horizontal="center" vertical="top"/>
    </xf>
    <xf numFmtId="169" fontId="3" fillId="40" borderId="30" xfId="449" applyNumberFormat="1" applyFont="1" applyFill="1" applyBorder="1" applyAlignment="1">
      <alignment horizontal="right" vertical="top"/>
    </xf>
    <xf numFmtId="167" fontId="51" fillId="40" borderId="30" xfId="0" applyNumberFormat="1" applyFont="1" applyFill="1" applyBorder="1" applyAlignment="1">
      <alignment vertical="top" wrapText="1"/>
    </xf>
    <xf numFmtId="0" fontId="51" fillId="0" borderId="42" xfId="291" applyFont="1" applyBorder="1" applyAlignment="1">
      <alignment horizontal="left" vertical="top" wrapText="1"/>
    </xf>
    <xf numFmtId="0" fontId="51" fillId="0" borderId="42" xfId="291" applyFont="1" applyBorder="1" applyAlignment="1">
      <alignment vertical="top" wrapText="1"/>
    </xf>
    <xf numFmtId="0" fontId="51" fillId="0" borderId="41" xfId="0" applyFont="1" applyBorder="1" applyAlignment="1">
      <alignment vertical="top" wrapText="1"/>
    </xf>
    <xf numFmtId="166" fontId="51" fillId="0" borderId="41" xfId="0" applyNumberFormat="1" applyFont="1" applyBorder="1" applyAlignment="1">
      <alignment horizontal="center" vertical="top"/>
    </xf>
    <xf numFmtId="166" fontId="51" fillId="0" borderId="42" xfId="0" applyNumberFormat="1" applyFont="1" applyBorder="1" applyAlignment="1">
      <alignment horizontal="right" vertical="top"/>
    </xf>
    <xf numFmtId="169" fontId="51" fillId="0" borderId="42" xfId="0" applyNumberFormat="1" applyFont="1" applyBorder="1" applyAlignment="1">
      <alignment horizontal="right" vertical="top"/>
    </xf>
    <xf numFmtId="0" fontId="15" fillId="0" borderId="41" xfId="0" applyFont="1" applyBorder="1" applyAlignment="1">
      <alignment vertical="top"/>
    </xf>
    <xf numFmtId="0" fontId="33" fillId="0" borderId="41" xfId="0" applyFont="1" applyBorder="1" applyAlignment="1">
      <alignment vertical="top"/>
    </xf>
    <xf numFmtId="0" fontId="51" fillId="42" borderId="36" xfId="449" applyFont="1" applyFill="1" applyBorder="1" applyAlignment="1">
      <alignment horizontal="left" vertical="top" wrapText="1"/>
    </xf>
    <xf numFmtId="0" fontId="51" fillId="42" borderId="35" xfId="449" applyFont="1" applyFill="1" applyBorder="1" applyAlignment="1">
      <alignment vertical="top" wrapText="1"/>
    </xf>
    <xf numFmtId="166" fontId="51" fillId="42" borderId="30" xfId="449" applyNumberFormat="1" applyFont="1" applyFill="1" applyBorder="1" applyAlignment="1">
      <alignment horizontal="right" vertical="top"/>
    </xf>
    <xf numFmtId="0" fontId="51" fillId="40" borderId="35" xfId="449" applyFont="1" applyFill="1" applyBorder="1" applyAlignment="1">
      <alignment vertical="top" wrapText="1"/>
    </xf>
    <xf numFmtId="0" fontId="51" fillId="40" borderId="32" xfId="449" applyFont="1" applyFill="1" applyBorder="1" applyAlignment="1">
      <alignment horizontal="left" vertical="top" wrapText="1"/>
    </xf>
    <xf numFmtId="0" fontId="3" fillId="40" borderId="32" xfId="449" applyFont="1" applyFill="1" applyBorder="1" applyAlignment="1">
      <alignment vertical="top" wrapText="1"/>
    </xf>
    <xf numFmtId="165" fontId="51" fillId="42" borderId="30" xfId="449" applyNumberFormat="1" applyFont="1" applyFill="1" applyBorder="1" applyAlignment="1">
      <alignment horizontal="right" vertical="top"/>
    </xf>
    <xf numFmtId="0" fontId="3" fillId="42" borderId="30" xfId="0" applyFont="1" applyFill="1" applyBorder="1" applyAlignment="1">
      <alignment vertical="top"/>
    </xf>
    <xf numFmtId="166" fontId="81" fillId="40" borderId="30" xfId="449" applyNumberFormat="1" applyFont="1" applyFill="1" applyBorder="1" applyAlignment="1">
      <alignment horizontal="right" vertical="top"/>
    </xf>
    <xf numFmtId="165" fontId="52" fillId="30" borderId="33" xfId="449" applyNumberFormat="1" applyFont="1" applyFill="1" applyBorder="1" applyAlignment="1">
      <alignment horizontal="right" vertical="top"/>
    </xf>
    <xf numFmtId="0" fontId="84" fillId="30" borderId="0" xfId="0" applyFont="1" applyFill="1"/>
    <xf numFmtId="172" fontId="15" fillId="40" borderId="3" xfId="0" applyNumberFormat="1" applyFont="1" applyFill="1" applyBorder="1" applyAlignment="1">
      <alignment horizontal="center" wrapText="1"/>
    </xf>
    <xf numFmtId="172" fontId="15" fillId="30" borderId="0" xfId="0" applyNumberFormat="1" applyFont="1" applyFill="1"/>
    <xf numFmtId="0" fontId="15" fillId="30" borderId="0" xfId="0" applyFont="1" applyFill="1" applyAlignment="1">
      <alignment horizontal="right" wrapText="1"/>
    </xf>
    <xf numFmtId="0" fontId="15" fillId="30" borderId="0" xfId="0" applyFont="1" applyFill="1" applyAlignment="1">
      <alignment horizontal="right"/>
    </xf>
    <xf numFmtId="0" fontId="18" fillId="0" borderId="0" xfId="0" applyFont="1" applyAlignment="1">
      <alignment horizontal="center"/>
    </xf>
    <xf numFmtId="0" fontId="15" fillId="0" borderId="0" xfId="0" applyFont="1" applyAlignment="1">
      <alignment horizontal="center" wrapText="1"/>
    </xf>
    <xf numFmtId="0" fontId="18" fillId="0" borderId="3" xfId="0" applyFont="1" applyBorder="1" applyAlignment="1">
      <alignment horizontal="right" wrapText="1"/>
    </xf>
    <xf numFmtId="0" fontId="18" fillId="0" borderId="18" xfId="0" applyFont="1" applyBorder="1" applyAlignment="1">
      <alignment horizontal="center" wrapText="1"/>
    </xf>
    <xf numFmtId="172" fontId="18" fillId="0" borderId="19" xfId="0" applyNumberFormat="1" applyFont="1" applyBorder="1"/>
    <xf numFmtId="167" fontId="18" fillId="0" borderId="0" xfId="0" applyNumberFormat="1" applyFont="1"/>
    <xf numFmtId="167" fontId="18" fillId="0" borderId="0" xfId="0" applyNumberFormat="1" applyFont="1" applyAlignment="1">
      <alignment horizontal="right" wrapText="1"/>
    </xf>
    <xf numFmtId="172" fontId="15" fillId="48" borderId="3" xfId="0" applyNumberFormat="1" applyFont="1" applyFill="1" applyBorder="1" applyAlignment="1">
      <alignment horizontal="center" wrapText="1"/>
    </xf>
    <xf numFmtId="167" fontId="15" fillId="30" borderId="0" xfId="0" applyNumberFormat="1" applyFont="1" applyFill="1"/>
    <xf numFmtId="171" fontId="18" fillId="26" borderId="0" xfId="0" applyNumberFormat="1" applyFont="1" applyFill="1" applyAlignment="1">
      <alignment horizontal="center" wrapText="1"/>
    </xf>
    <xf numFmtId="171" fontId="18" fillId="26" borderId="0" xfId="0" applyNumberFormat="1" applyFont="1" applyFill="1" applyAlignment="1">
      <alignment horizontal="right" wrapText="1"/>
    </xf>
    <xf numFmtId="167" fontId="18" fillId="26" borderId="3" xfId="0" applyNumberFormat="1" applyFont="1" applyFill="1" applyBorder="1" applyAlignment="1">
      <alignment horizontal="right" wrapText="1"/>
    </xf>
    <xf numFmtId="167" fontId="18" fillId="0" borderId="3" xfId="0" applyNumberFormat="1" applyFont="1" applyBorder="1" applyAlignment="1">
      <alignment horizontal="right" wrapText="1"/>
    </xf>
    <xf numFmtId="0" fontId="15" fillId="32" borderId="0" xfId="0" applyFont="1" applyFill="1"/>
    <xf numFmtId="171" fontId="15" fillId="32" borderId="0" xfId="0" applyNumberFormat="1" applyFont="1" applyFill="1" applyAlignment="1">
      <alignment horizontal="center" wrapText="1"/>
    </xf>
    <xf numFmtId="169" fontId="15" fillId="32" borderId="0" xfId="0" applyNumberFormat="1" applyFont="1" applyFill="1" applyAlignment="1">
      <alignment horizontal="center" wrapText="1"/>
    </xf>
    <xf numFmtId="171" fontId="15" fillId="32" borderId="0" xfId="0" applyNumberFormat="1" applyFont="1" applyFill="1" applyAlignment="1">
      <alignment horizontal="right" wrapText="1"/>
    </xf>
    <xf numFmtId="171" fontId="15" fillId="32" borderId="29" xfId="0" applyNumberFormat="1" applyFont="1" applyFill="1" applyBorder="1" applyAlignment="1">
      <alignment horizontal="right" wrapText="1"/>
    </xf>
    <xf numFmtId="0" fontId="18" fillId="32" borderId="0" xfId="0" applyFont="1" applyFill="1"/>
    <xf numFmtId="171" fontId="18" fillId="32" borderId="0" xfId="0" applyNumberFormat="1" applyFont="1" applyFill="1" applyAlignment="1">
      <alignment horizontal="center" wrapText="1"/>
    </xf>
    <xf numFmtId="169" fontId="18" fillId="32" borderId="0" xfId="0" applyNumberFormat="1" applyFont="1" applyFill="1" applyAlignment="1">
      <alignment horizontal="center" wrapText="1"/>
    </xf>
    <xf numFmtId="171" fontId="18" fillId="32" borderId="20" xfId="0" applyNumberFormat="1" applyFont="1" applyFill="1" applyBorder="1" applyAlignment="1">
      <alignment horizontal="right" wrapText="1"/>
    </xf>
    <xf numFmtId="171" fontId="18" fillId="32" borderId="0" xfId="0" applyNumberFormat="1" applyFont="1" applyFill="1" applyAlignment="1">
      <alignment horizontal="right" wrapText="1"/>
    </xf>
    <xf numFmtId="0" fontId="18" fillId="0" borderId="0" xfId="0" applyFont="1" applyAlignment="1">
      <alignment horizontal="left"/>
    </xf>
    <xf numFmtId="169" fontId="15" fillId="0" borderId="0" xfId="0" applyNumberFormat="1" applyFont="1" applyAlignment="1">
      <alignment horizontal="center" wrapText="1"/>
    </xf>
    <xf numFmtId="0" fontId="18" fillId="0" borderId="3" xfId="0" applyFont="1" applyBorder="1" applyAlignment="1">
      <alignment horizontal="center" vertical="top"/>
    </xf>
    <xf numFmtId="169" fontId="18" fillId="0" borderId="3" xfId="0" applyNumberFormat="1" applyFont="1" applyBorder="1" applyAlignment="1">
      <alignment horizontal="center" vertical="top"/>
    </xf>
    <xf numFmtId="0" fontId="15" fillId="0" borderId="3" xfId="0" applyFont="1" applyBorder="1" applyAlignment="1">
      <alignment horizontal="center" wrapText="1"/>
    </xf>
    <xf numFmtId="169" fontId="15" fillId="0" borderId="3" xfId="0" applyNumberFormat="1" applyFont="1" applyBorder="1" applyAlignment="1">
      <alignment horizontal="center" wrapText="1"/>
    </xf>
    <xf numFmtId="167" fontId="15" fillId="0" borderId="3" xfId="0" applyNumberFormat="1" applyFont="1" applyBorder="1" applyAlignment="1">
      <alignment horizontal="right" wrapText="1"/>
    </xf>
    <xf numFmtId="167" fontId="15" fillId="0" borderId="20" xfId="0" applyNumberFormat="1" applyFont="1" applyBorder="1" applyAlignment="1">
      <alignment horizontal="center" wrapText="1"/>
    </xf>
    <xf numFmtId="169" fontId="15" fillId="0" borderId="20" xfId="0" applyNumberFormat="1" applyFont="1" applyBorder="1" applyAlignment="1">
      <alignment horizontal="center" wrapText="1"/>
    </xf>
    <xf numFmtId="167" fontId="18" fillId="0" borderId="20" xfId="0" applyNumberFormat="1" applyFont="1" applyBorder="1" applyAlignment="1">
      <alignment horizontal="center" wrapText="1"/>
    </xf>
    <xf numFmtId="171" fontId="15" fillId="0" borderId="0" xfId="0" applyNumberFormat="1" applyFont="1" applyAlignment="1">
      <alignment horizontal="center" wrapText="1"/>
    </xf>
    <xf numFmtId="0" fontId="51" fillId="0" borderId="0" xfId="0" applyFont="1" applyAlignment="1">
      <alignment vertical="top"/>
    </xf>
    <xf numFmtId="0" fontId="51" fillId="40" borderId="32" xfId="0" applyFont="1" applyFill="1" applyBorder="1" applyAlignment="1">
      <alignment vertical="top"/>
    </xf>
    <xf numFmtId="169" fontId="51" fillId="40" borderId="32" xfId="0" applyNumberFormat="1" applyFont="1" applyFill="1" applyBorder="1" applyAlignment="1">
      <alignment horizontal="right" vertical="top"/>
    </xf>
    <xf numFmtId="0" fontId="51" fillId="40" borderId="32" xfId="0" applyFont="1" applyFill="1" applyBorder="1" applyAlignment="1">
      <alignment horizontal="left" vertical="top" wrapText="1"/>
    </xf>
    <xf numFmtId="0" fontId="51" fillId="40" borderId="32" xfId="0" applyFont="1" applyFill="1" applyBorder="1" applyAlignment="1">
      <alignment vertical="top" wrapText="1"/>
    </xf>
    <xf numFmtId="0" fontId="51" fillId="40" borderId="30" xfId="519" applyFont="1" applyFill="1" applyBorder="1" applyAlignment="1">
      <alignment horizontal="left" vertical="top" wrapText="1"/>
    </xf>
    <xf numFmtId="0" fontId="51" fillId="40" borderId="30" xfId="519" applyFont="1" applyFill="1" applyBorder="1" applyAlignment="1">
      <alignment vertical="top" wrapText="1"/>
    </xf>
    <xf numFmtId="166" fontId="51" fillId="40" borderId="30" xfId="519" applyNumberFormat="1" applyFont="1" applyFill="1" applyBorder="1" applyAlignment="1">
      <alignment horizontal="right" vertical="top"/>
    </xf>
    <xf numFmtId="172" fontId="51" fillId="40" borderId="30" xfId="449" applyNumberFormat="1" applyFont="1" applyFill="1" applyBorder="1" applyAlignment="1">
      <alignment vertical="top" wrapText="1"/>
    </xf>
    <xf numFmtId="166" fontId="81" fillId="40" borderId="30" xfId="449" applyNumberFormat="1" applyFont="1" applyFill="1" applyBorder="1" applyAlignment="1">
      <alignment vertical="top"/>
    </xf>
    <xf numFmtId="0" fontId="51" fillId="0" borderId="30" xfId="0" applyFont="1" applyFill="1" applyBorder="1" applyAlignment="1">
      <alignment horizontal="left" vertical="top" wrapText="1"/>
    </xf>
    <xf numFmtId="0" fontId="51" fillId="0" borderId="0" xfId="541" applyFont="1" applyFill="1" applyAlignment="1">
      <alignment vertical="top" wrapText="1"/>
    </xf>
    <xf numFmtId="166" fontId="51" fillId="0" borderId="0" xfId="0" applyNumberFormat="1" applyFont="1" applyFill="1" applyAlignment="1">
      <alignment horizontal="center" vertical="top"/>
    </xf>
    <xf numFmtId="166" fontId="3" fillId="0" borderId="30" xfId="0" applyNumberFormat="1" applyFont="1" applyFill="1" applyBorder="1" applyAlignment="1">
      <alignment horizontal="right" vertical="top"/>
    </xf>
    <xf numFmtId="0" fontId="51" fillId="0" borderId="0" xfId="0" applyFont="1" applyFill="1" applyAlignment="1">
      <alignment vertical="top"/>
    </xf>
    <xf numFmtId="169" fontId="51" fillId="0" borderId="30" xfId="0" applyNumberFormat="1" applyFont="1" applyFill="1" applyBorder="1" applyAlignment="1">
      <alignment horizontal="right" vertical="top"/>
    </xf>
    <xf numFmtId="0" fontId="51" fillId="0" borderId="30" xfId="449" applyFont="1" applyFill="1" applyBorder="1" applyAlignment="1">
      <alignment vertical="top" wrapText="1"/>
    </xf>
    <xf numFmtId="166" fontId="51" fillId="0" borderId="30" xfId="449" applyNumberFormat="1" applyFont="1" applyFill="1" applyBorder="1" applyAlignment="1">
      <alignment horizontal="right" vertical="top"/>
    </xf>
    <xf numFmtId="0" fontId="51" fillId="0" borderId="0" xfId="0" applyFont="1" applyFill="1" applyAlignment="1">
      <alignment horizontal="right" vertical="top"/>
    </xf>
    <xf numFmtId="0" fontId="51" fillId="0" borderId="30" xfId="0" applyFont="1" applyFill="1" applyBorder="1" applyAlignment="1">
      <alignment vertical="top" wrapText="1"/>
    </xf>
    <xf numFmtId="0" fontId="51" fillId="0" borderId="0" xfId="0" applyFont="1" applyFill="1" applyAlignment="1">
      <alignment vertical="top" wrapText="1"/>
    </xf>
    <xf numFmtId="167" fontId="51" fillId="0" borderId="30" xfId="0" applyNumberFormat="1" applyFont="1" applyFill="1" applyBorder="1" applyAlignment="1">
      <alignment horizontal="right" vertical="top"/>
    </xf>
    <xf numFmtId="0" fontId="15" fillId="0" borderId="0" xfId="0" applyFont="1" applyAlignment="1">
      <alignment vertical="top"/>
    </xf>
    <xf numFmtId="0" fontId="17" fillId="0" borderId="0" xfId="0" applyFont="1" applyFill="1" applyAlignment="1">
      <alignment horizontal="center" vertical="top"/>
    </xf>
    <xf numFmtId="0" fontId="52" fillId="0" borderId="0" xfId="0" applyFont="1" applyFill="1" applyAlignment="1">
      <alignment vertical="top"/>
    </xf>
    <xf numFmtId="166" fontId="52" fillId="0" borderId="0" xfId="0" applyNumberFormat="1" applyFont="1" applyFill="1" applyAlignment="1">
      <alignment horizontal="center" vertical="top"/>
    </xf>
    <xf numFmtId="0" fontId="52" fillId="0" borderId="0" xfId="0" applyFont="1" applyFill="1" applyAlignment="1">
      <alignment horizontal="center" vertical="top"/>
    </xf>
    <xf numFmtId="0" fontId="51" fillId="0" borderId="38" xfId="0" applyFont="1" applyFill="1" applyBorder="1" applyAlignment="1">
      <alignment vertical="top" wrapText="1"/>
    </xf>
    <xf numFmtId="166" fontId="51" fillId="0" borderId="31" xfId="0" applyNumberFormat="1" applyFont="1" applyFill="1" applyBorder="1" applyAlignment="1">
      <alignment horizontal="center" vertical="top"/>
    </xf>
    <xf numFmtId="0" fontId="52" fillId="0" borderId="0" xfId="0" applyFont="1" applyFill="1" applyAlignment="1">
      <alignment vertical="top" wrapText="1"/>
    </xf>
    <xf numFmtId="0" fontId="58" fillId="0" borderId="0" xfId="0" applyFont="1" applyFill="1" applyAlignment="1">
      <alignment vertical="top" wrapText="1"/>
    </xf>
    <xf numFmtId="166" fontId="3" fillId="0" borderId="0" xfId="0" applyNumberFormat="1" applyFont="1" applyFill="1" applyAlignment="1">
      <alignment horizontal="center" vertical="top"/>
    </xf>
    <xf numFmtId="0" fontId="52" fillId="0" borderId="0" xfId="0" applyFont="1" applyFill="1" applyAlignment="1">
      <alignment horizontal="left" vertical="top" wrapText="1"/>
    </xf>
    <xf numFmtId="164" fontId="3" fillId="0" borderId="0" xfId="0" applyNumberFormat="1" applyFont="1" applyFill="1" applyAlignment="1">
      <alignment horizontal="center" vertical="top"/>
    </xf>
    <xf numFmtId="0" fontId="51" fillId="0" borderId="0" xfId="0" applyFont="1" applyFill="1" applyAlignment="1">
      <alignment horizontal="left" vertical="top" wrapText="1"/>
    </xf>
    <xf numFmtId="164" fontId="51" fillId="0" borderId="0" xfId="0" applyNumberFormat="1" applyFont="1" applyFill="1" applyAlignment="1">
      <alignment horizontal="center" vertical="top"/>
    </xf>
    <xf numFmtId="0" fontId="51" fillId="0" borderId="0" xfId="0" applyFont="1" applyFill="1" applyAlignment="1">
      <alignment horizontal="center" vertical="top"/>
    </xf>
    <xf numFmtId="0" fontId="15" fillId="0" borderId="0" xfId="0" applyFont="1" applyFill="1" applyAlignment="1">
      <alignment vertical="top"/>
    </xf>
    <xf numFmtId="0" fontId="15" fillId="0" borderId="0" xfId="0" applyFont="1" applyFill="1" applyAlignment="1">
      <alignment horizontal="center" vertical="top"/>
    </xf>
    <xf numFmtId="0" fontId="18" fillId="0" borderId="0" xfId="0" applyFont="1" applyFill="1" applyAlignment="1">
      <alignment horizontal="right" vertical="top"/>
    </xf>
    <xf numFmtId="0" fontId="18" fillId="0" borderId="3" xfId="0" applyFont="1" applyFill="1" applyBorder="1" applyAlignment="1">
      <alignment horizontal="left" vertical="top"/>
    </xf>
    <xf numFmtId="0" fontId="15" fillId="0" borderId="19" xfId="0" applyFont="1" applyFill="1" applyBorder="1" applyAlignment="1">
      <alignment horizontal="left" vertical="top"/>
    </xf>
    <xf numFmtId="0" fontId="18" fillId="0" borderId="3" xfId="0" applyFont="1" applyFill="1" applyBorder="1"/>
    <xf numFmtId="0" fontId="51" fillId="0" borderId="0" xfId="449" applyFont="1" applyFill="1" applyAlignment="1">
      <alignment vertical="top"/>
    </xf>
    <xf numFmtId="0" fontId="52" fillId="0" borderId="0" xfId="0" applyFont="1" applyFill="1" applyAlignment="1">
      <alignment vertical="top" textRotation="90"/>
    </xf>
    <xf numFmtId="0" fontId="3" fillId="0" borderId="0" xfId="0" applyFont="1" applyFill="1" applyAlignment="1">
      <alignment vertical="top"/>
    </xf>
    <xf numFmtId="166" fontId="52" fillId="0" borderId="33" xfId="0" applyNumberFormat="1" applyFont="1" applyFill="1" applyBorder="1" applyAlignment="1">
      <alignment horizontal="right" vertical="top"/>
    </xf>
    <xf numFmtId="166" fontId="15" fillId="0" borderId="0" xfId="0" applyNumberFormat="1" applyFont="1" applyFill="1" applyAlignment="1">
      <alignment vertical="top"/>
    </xf>
    <xf numFmtId="166" fontId="18" fillId="0" borderId="0" xfId="0" applyNumberFormat="1" applyFont="1" applyFill="1" applyAlignment="1">
      <alignment vertical="top"/>
    </xf>
    <xf numFmtId="0" fontId="51" fillId="0" borderId="30" xfId="0" applyFont="1" applyFill="1" applyBorder="1" applyAlignment="1">
      <alignment vertical="top"/>
    </xf>
    <xf numFmtId="166" fontId="51" fillId="0" borderId="30" xfId="0" applyNumberFormat="1" applyFont="1" applyFill="1" applyBorder="1" applyAlignment="1">
      <alignment horizontal="right" vertical="top"/>
    </xf>
    <xf numFmtId="0" fontId="51" fillId="42" borderId="30" xfId="0" applyFont="1" applyFill="1" applyBorder="1" applyAlignment="1">
      <alignment vertical="top"/>
    </xf>
    <xf numFmtId="169" fontId="52" fillId="0" borderId="26" xfId="449" applyNumberFormat="1" applyFont="1" applyBorder="1" applyAlignment="1">
      <alignment horizontal="right" vertical="top"/>
    </xf>
    <xf numFmtId="0" fontId="51" fillId="0" borderId="0" xfId="291" applyFont="1" applyFill="1" applyAlignment="1">
      <alignment vertical="top"/>
    </xf>
    <xf numFmtId="166" fontId="3" fillId="0" borderId="30" xfId="449" applyNumberFormat="1" applyFont="1" applyFill="1" applyBorder="1" applyAlignment="1">
      <alignment horizontal="right" vertical="top"/>
    </xf>
    <xf numFmtId="166" fontId="51" fillId="0" borderId="0" xfId="0" applyNumberFormat="1" applyFont="1" applyFill="1" applyAlignment="1">
      <alignment vertical="top"/>
    </xf>
    <xf numFmtId="166" fontId="52" fillId="0" borderId="0" xfId="0" applyNumberFormat="1" applyFont="1" applyFill="1" applyAlignment="1">
      <alignment vertical="top"/>
    </xf>
    <xf numFmtId="166" fontId="51" fillId="0" borderId="19" xfId="0" applyNumberFormat="1" applyFont="1" applyFill="1" applyBorder="1" applyAlignment="1">
      <alignment vertical="top"/>
    </xf>
    <xf numFmtId="0" fontId="51" fillId="0" borderId="0" xfId="449" applyFont="1" applyFill="1" applyAlignment="1">
      <alignment horizontal="right" vertical="top"/>
    </xf>
    <xf numFmtId="0" fontId="51" fillId="0" borderId="30" xfId="449" applyFont="1" applyFill="1" applyBorder="1" applyAlignment="1">
      <alignment horizontal="left" vertical="top" wrapText="1"/>
    </xf>
    <xf numFmtId="167" fontId="51" fillId="0" borderId="30" xfId="449" applyNumberFormat="1" applyFont="1" applyFill="1" applyBorder="1" applyAlignment="1">
      <alignment horizontal="right" vertical="top" wrapText="1"/>
    </xf>
    <xf numFmtId="0" fontId="51" fillId="0" borderId="38" xfId="449" applyFont="1" applyFill="1" applyBorder="1" applyAlignment="1">
      <alignment vertical="top" wrapText="1"/>
    </xf>
    <xf numFmtId="166" fontId="51" fillId="0" borderId="31" xfId="449" applyNumberFormat="1" applyFont="1" applyFill="1" applyBorder="1" applyAlignment="1">
      <alignment horizontal="center" vertical="top"/>
    </xf>
    <xf numFmtId="0" fontId="51" fillId="0" borderId="0" xfId="291" applyFont="1" applyFill="1" applyAlignment="1">
      <alignment vertical="top" wrapText="1"/>
    </xf>
    <xf numFmtId="0" fontId="63" fillId="0" borderId="38" xfId="449" applyFont="1" applyFill="1" applyBorder="1" applyAlignment="1">
      <alignment vertical="top" wrapText="1"/>
    </xf>
    <xf numFmtId="164" fontId="51" fillId="0" borderId="0" xfId="449" applyNumberFormat="1" applyFont="1" applyFill="1" applyAlignment="1">
      <alignment horizontal="center" vertical="top"/>
    </xf>
    <xf numFmtId="0" fontId="52" fillId="0" borderId="0" xfId="0" applyFont="1" applyFill="1" applyAlignment="1">
      <alignment horizontal="left" vertical="top"/>
    </xf>
    <xf numFmtId="166" fontId="3" fillId="0" borderId="0" xfId="449" applyNumberFormat="1" applyFont="1" applyFill="1" applyAlignment="1">
      <alignment horizontal="center" vertical="top"/>
    </xf>
    <xf numFmtId="0" fontId="51" fillId="42" borderId="0" xfId="449" applyFont="1" applyFill="1" applyAlignment="1">
      <alignment vertical="top" wrapText="1"/>
    </xf>
    <xf numFmtId="166" fontId="51" fillId="42" borderId="0" xfId="449" applyNumberFormat="1" applyFont="1" applyFill="1" applyAlignment="1">
      <alignment horizontal="center" vertical="top"/>
    </xf>
    <xf numFmtId="0" fontId="51" fillId="42" borderId="0" xfId="449" applyFont="1" applyFill="1" applyAlignment="1">
      <alignment vertical="top"/>
    </xf>
    <xf numFmtId="0" fontId="38" fillId="26" borderId="0" xfId="0" applyFont="1" applyFill="1" applyAlignment="1">
      <alignment horizontal="center" vertical="center" wrapText="1"/>
    </xf>
    <xf numFmtId="0" fontId="39" fillId="26" borderId="0" xfId="0" applyFont="1" applyFill="1" applyAlignment="1">
      <alignment horizontal="center"/>
    </xf>
    <xf numFmtId="0" fontId="18" fillId="28" borderId="22" xfId="0" applyFont="1" applyFill="1" applyBorder="1" applyAlignment="1">
      <alignment horizontal="center" wrapText="1"/>
    </xf>
    <xf numFmtId="0" fontId="18" fillId="28" borderId="23" xfId="0" applyFont="1" applyFill="1" applyBorder="1" applyAlignment="1">
      <alignment horizontal="center" wrapText="1"/>
    </xf>
    <xf numFmtId="2" fontId="18" fillId="49" borderId="29" xfId="0" applyNumberFormat="1" applyFont="1" applyFill="1" applyBorder="1" applyAlignment="1">
      <alignment horizontal="center"/>
    </xf>
    <xf numFmtId="0" fontId="18" fillId="30" borderId="29" xfId="0" applyFont="1" applyFill="1" applyBorder="1" applyAlignment="1">
      <alignment horizontal="center"/>
    </xf>
    <xf numFmtId="0" fontId="18" fillId="26" borderId="0" xfId="0" applyFont="1" applyFill="1" applyAlignment="1">
      <alignment horizontal="center"/>
    </xf>
    <xf numFmtId="0" fontId="52" fillId="0" borderId="0" xfId="0" applyFont="1" applyAlignment="1">
      <alignment vertical="top" wrapText="1"/>
    </xf>
    <xf numFmtId="0" fontId="17" fillId="30" borderId="0" xfId="0" applyFont="1" applyFill="1" applyAlignment="1">
      <alignment horizontal="center" vertical="top"/>
    </xf>
    <xf numFmtId="0" fontId="52" fillId="30" borderId="0" xfId="0" applyFont="1" applyFill="1" applyAlignment="1">
      <alignment horizontal="center" vertical="top"/>
    </xf>
    <xf numFmtId="0" fontId="52" fillId="0" borderId="0" xfId="0" applyFont="1" applyAlignment="1">
      <alignment horizontal="left" vertical="top" wrapText="1"/>
    </xf>
    <xf numFmtId="0" fontId="52" fillId="0" borderId="0" xfId="449" applyFont="1" applyAlignment="1">
      <alignment horizontal="left" vertical="top" wrapText="1"/>
    </xf>
    <xf numFmtId="0" fontId="52" fillId="30" borderId="0" xfId="0" applyFont="1" applyFill="1" applyAlignment="1">
      <alignment vertical="top" wrapText="1"/>
    </xf>
    <xf numFmtId="0" fontId="18" fillId="30" borderId="0" xfId="0" applyFont="1" applyFill="1" applyAlignment="1">
      <alignment horizontal="center" vertical="top"/>
    </xf>
    <xf numFmtId="0" fontId="52" fillId="30" borderId="0" xfId="449" applyFont="1" applyFill="1" applyAlignment="1">
      <alignment horizontal="center" vertical="top"/>
    </xf>
    <xf numFmtId="0" fontId="52" fillId="30" borderId="0" xfId="0" applyFont="1" applyFill="1" applyAlignment="1">
      <alignment horizontal="left" vertical="top" wrapText="1"/>
    </xf>
    <xf numFmtId="0" fontId="52" fillId="0" borderId="0" xfId="449" applyFont="1" applyAlignment="1">
      <alignment vertical="top" wrapText="1"/>
    </xf>
    <xf numFmtId="0" fontId="52" fillId="30" borderId="0" xfId="449" applyFont="1" applyFill="1" applyAlignment="1">
      <alignment horizontal="left" vertical="top" wrapText="1"/>
    </xf>
    <xf numFmtId="0" fontId="17" fillId="30" borderId="0" xfId="449" applyFont="1" applyFill="1" applyAlignment="1">
      <alignment horizontal="center" vertical="top"/>
    </xf>
    <xf numFmtId="0" fontId="51" fillId="0" borderId="0" xfId="0" applyFont="1" applyAlignment="1">
      <alignment vertical="top"/>
    </xf>
    <xf numFmtId="0" fontId="51" fillId="45" borderId="0" xfId="0" applyFont="1" applyFill="1" applyAlignment="1">
      <alignment vertical="top"/>
    </xf>
    <xf numFmtId="0" fontId="51" fillId="45" borderId="34" xfId="0" applyFont="1" applyFill="1" applyBorder="1" applyAlignment="1">
      <alignment vertical="top"/>
    </xf>
    <xf numFmtId="0" fontId="15" fillId="0" borderId="0" xfId="0" applyFont="1" applyAlignment="1">
      <alignment vertical="top"/>
    </xf>
    <xf numFmtId="0" fontId="15" fillId="0" borderId="34" xfId="0" applyFont="1" applyBorder="1" applyAlignment="1">
      <alignment vertical="top"/>
    </xf>
    <xf numFmtId="0" fontId="52" fillId="0" borderId="34" xfId="0" applyFont="1" applyBorder="1" applyAlignment="1">
      <alignment horizontal="left" vertical="top" wrapText="1"/>
    </xf>
    <xf numFmtId="0" fontId="17" fillId="30" borderId="0" xfId="519" applyFont="1" applyFill="1" applyAlignment="1">
      <alignment horizontal="center" vertical="top"/>
    </xf>
    <xf numFmtId="0" fontId="18" fillId="30" borderId="0" xfId="519" applyFont="1" applyFill="1" applyAlignment="1">
      <alignment horizontal="center" vertical="top"/>
    </xf>
    <xf numFmtId="0" fontId="52" fillId="0" borderId="0" xfId="519" applyFont="1" applyAlignment="1">
      <alignment horizontal="left" vertical="top" wrapText="1"/>
    </xf>
    <xf numFmtId="0" fontId="52" fillId="0" borderId="34" xfId="519" applyFont="1" applyBorder="1" applyAlignment="1">
      <alignment horizontal="left" vertical="top" wrapText="1"/>
    </xf>
    <xf numFmtId="0" fontId="52" fillId="0" borderId="0" xfId="519" applyFont="1" applyAlignment="1">
      <alignment vertical="top" wrapText="1"/>
    </xf>
  </cellXfs>
  <cellStyles count="10055">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2 4" xfId="5" xr:uid="{00000000-0005-0000-0000-000004000000}"/>
    <cellStyle name="20% - Accent1 3" xfId="6" xr:uid="{00000000-0005-0000-0000-000005000000}"/>
    <cellStyle name="20% - Accent2" xfId="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3" xfId="12" xr:uid="{00000000-0005-0000-0000-00000B000000}"/>
    <cellStyle name="20% - Accent3" xfId="13" builtinId="38" customBuiltin="1"/>
    <cellStyle name="20% - Accent3 2" xfId="14" xr:uid="{00000000-0005-0000-0000-00000D000000}"/>
    <cellStyle name="20% - Accent3 2 2" xfId="15" xr:uid="{00000000-0005-0000-0000-00000E000000}"/>
    <cellStyle name="20% - Accent3 2 3" xfId="16" xr:uid="{00000000-0005-0000-0000-00000F000000}"/>
    <cellStyle name="20% - Accent3 2 4" xfId="17" xr:uid="{00000000-0005-0000-0000-000010000000}"/>
    <cellStyle name="20% - Accent3 3" xfId="18" xr:uid="{00000000-0005-0000-0000-000011000000}"/>
    <cellStyle name="20% - Accent4" xfId="19" builtinId="42" customBuiltin="1"/>
    <cellStyle name="20% - Accent4 2" xfId="20" xr:uid="{00000000-0005-0000-0000-000013000000}"/>
    <cellStyle name="20% - Accent4 2 2" xfId="21" xr:uid="{00000000-0005-0000-0000-000014000000}"/>
    <cellStyle name="20% - Accent4 2 3" xfId="22" xr:uid="{00000000-0005-0000-0000-000015000000}"/>
    <cellStyle name="20% - Accent4 2 4" xfId="23" xr:uid="{00000000-0005-0000-0000-000016000000}"/>
    <cellStyle name="20% - Accent4 3" xfId="24" xr:uid="{00000000-0005-0000-0000-000017000000}"/>
    <cellStyle name="20% - Accent5" xfId="25" builtinId="46" customBuiltin="1"/>
    <cellStyle name="20% - Accent5 2" xfId="26" xr:uid="{00000000-0005-0000-0000-000019000000}"/>
    <cellStyle name="20% - Accent5 3" xfId="27" xr:uid="{00000000-0005-0000-0000-00001A000000}"/>
    <cellStyle name="20% - Accent6" xfId="28" builtinId="50" customBuiltin="1"/>
    <cellStyle name="20% - Accent6 2" xfId="29" xr:uid="{00000000-0005-0000-0000-00001C000000}"/>
    <cellStyle name="20% - Accent6 2 2" xfId="30" xr:uid="{00000000-0005-0000-0000-00001D000000}"/>
    <cellStyle name="20% - Accent6 2 3" xfId="31" xr:uid="{00000000-0005-0000-0000-00001E000000}"/>
    <cellStyle name="20% - Accent6 2 4"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2 3" xfId="37" xr:uid="{00000000-0005-0000-0000-000024000000}"/>
    <cellStyle name="40% - Accent1 2 4" xfId="38" xr:uid="{00000000-0005-0000-0000-000025000000}"/>
    <cellStyle name="40% - Accent1 3" xfId="39" xr:uid="{00000000-0005-0000-0000-000026000000}"/>
    <cellStyle name="40% - Accent2" xfId="40" builtinId="35" customBuiltin="1"/>
    <cellStyle name="40% - Accent2 2" xfId="41" xr:uid="{00000000-0005-0000-0000-000028000000}"/>
    <cellStyle name="40% - Accent2 3" xfId="42" xr:uid="{00000000-0005-0000-0000-000029000000}"/>
    <cellStyle name="40% - Accent3" xfId="43" builtinId="39" customBuiltin="1"/>
    <cellStyle name="40% - Accent3 2" xfId="44" xr:uid="{00000000-0005-0000-0000-00002B000000}"/>
    <cellStyle name="40% - Accent3 2 2" xfId="45" xr:uid="{00000000-0005-0000-0000-00002C000000}"/>
    <cellStyle name="40% - Accent3 2 3" xfId="46" xr:uid="{00000000-0005-0000-0000-00002D000000}"/>
    <cellStyle name="40% - Accent3 2 4" xfId="47" xr:uid="{00000000-0005-0000-0000-00002E000000}"/>
    <cellStyle name="40% - Accent3 3" xfId="48" xr:uid="{00000000-0005-0000-0000-00002F000000}"/>
    <cellStyle name="40% - Accent4" xfId="49" builtinId="43" customBuiltin="1"/>
    <cellStyle name="40% - Accent4 2" xfId="50" xr:uid="{00000000-0005-0000-0000-000031000000}"/>
    <cellStyle name="40% - Accent4 2 2" xfId="51" xr:uid="{00000000-0005-0000-0000-000032000000}"/>
    <cellStyle name="40% - Accent4 2 3" xfId="52" xr:uid="{00000000-0005-0000-0000-000033000000}"/>
    <cellStyle name="40% - Accent4 2 4" xfId="53" xr:uid="{00000000-0005-0000-0000-000034000000}"/>
    <cellStyle name="40% - Accent4 3" xfId="54" xr:uid="{00000000-0005-0000-0000-000035000000}"/>
    <cellStyle name="40% - Accent5" xfId="55" builtinId="47" customBuiltin="1"/>
    <cellStyle name="40% - Accent5 2" xfId="56" xr:uid="{00000000-0005-0000-0000-000037000000}"/>
    <cellStyle name="40% - Accent5 2 2" xfId="57" xr:uid="{00000000-0005-0000-0000-000038000000}"/>
    <cellStyle name="40% - Accent5 2 3" xfId="58" xr:uid="{00000000-0005-0000-0000-000039000000}"/>
    <cellStyle name="40% - Accent5 2 4" xfId="59" xr:uid="{00000000-0005-0000-0000-00003A000000}"/>
    <cellStyle name="40% - Accent5 3" xfId="60" xr:uid="{00000000-0005-0000-0000-00003B000000}"/>
    <cellStyle name="40% - Accent6" xfId="61" builtinId="51" customBuiltin="1"/>
    <cellStyle name="40% - Accent6 2" xfId="62" xr:uid="{00000000-0005-0000-0000-00003D000000}"/>
    <cellStyle name="40% - Accent6 2 2" xfId="63" xr:uid="{00000000-0005-0000-0000-00003E000000}"/>
    <cellStyle name="40% - Accent6 2 3" xfId="64" xr:uid="{00000000-0005-0000-0000-00003F000000}"/>
    <cellStyle name="40% - Accent6 2 4" xfId="65" xr:uid="{00000000-0005-0000-0000-000040000000}"/>
    <cellStyle name="40% - Accent6 3" xfId="66" xr:uid="{00000000-0005-0000-0000-000041000000}"/>
    <cellStyle name="60% - Accent1" xfId="67" builtinId="32" customBuiltin="1"/>
    <cellStyle name="60% - Accent1 2" xfId="68" xr:uid="{00000000-0005-0000-0000-000043000000}"/>
    <cellStyle name="60% - Accent1 2 2" xfId="69" xr:uid="{00000000-0005-0000-0000-000044000000}"/>
    <cellStyle name="60% - Accent1 2 3" xfId="70" xr:uid="{00000000-0005-0000-0000-000045000000}"/>
    <cellStyle name="60% - Accent1 2 4" xfId="71" xr:uid="{00000000-0005-0000-0000-000046000000}"/>
    <cellStyle name="60% - Accent1 3" xfId="72" xr:uid="{00000000-0005-0000-0000-000047000000}"/>
    <cellStyle name="60% - Accent2" xfId="73" builtinId="36" customBuiltin="1"/>
    <cellStyle name="60% - Accent2 2" xfId="74" xr:uid="{00000000-0005-0000-0000-000049000000}"/>
    <cellStyle name="60% - Accent2 2 2" xfId="75" xr:uid="{00000000-0005-0000-0000-00004A000000}"/>
    <cellStyle name="60% - Accent2 2 3" xfId="76" xr:uid="{00000000-0005-0000-0000-00004B000000}"/>
    <cellStyle name="60% - Accent2 2 4" xfId="77" xr:uid="{00000000-0005-0000-0000-00004C000000}"/>
    <cellStyle name="60% - Accent2 3" xfId="78" xr:uid="{00000000-0005-0000-0000-00004D000000}"/>
    <cellStyle name="60% - Accent3" xfId="79" builtinId="40" customBuiltin="1"/>
    <cellStyle name="60% - Accent3 2" xfId="80" xr:uid="{00000000-0005-0000-0000-00004F000000}"/>
    <cellStyle name="60% - Accent3 2 2" xfId="81" xr:uid="{00000000-0005-0000-0000-000050000000}"/>
    <cellStyle name="60% - Accent3 2 3" xfId="82" xr:uid="{00000000-0005-0000-0000-000051000000}"/>
    <cellStyle name="60% - Accent3 2 4" xfId="83" xr:uid="{00000000-0005-0000-0000-000052000000}"/>
    <cellStyle name="60% - Accent3 3" xfId="84" xr:uid="{00000000-0005-0000-0000-000053000000}"/>
    <cellStyle name="60% - Accent4" xfId="85" builtinId="44" customBuiltin="1"/>
    <cellStyle name="60% - Accent4 2" xfId="86" xr:uid="{00000000-0005-0000-0000-000055000000}"/>
    <cellStyle name="60% - Accent4 2 2" xfId="87" xr:uid="{00000000-0005-0000-0000-000056000000}"/>
    <cellStyle name="60% - Accent4 2 3" xfId="88" xr:uid="{00000000-0005-0000-0000-000057000000}"/>
    <cellStyle name="60% - Accent4 2 4" xfId="89" xr:uid="{00000000-0005-0000-0000-000058000000}"/>
    <cellStyle name="60% - Accent4 3" xfId="90" xr:uid="{00000000-0005-0000-0000-000059000000}"/>
    <cellStyle name="60% - Accent5" xfId="91" builtinId="48" customBuiltin="1"/>
    <cellStyle name="60% - Accent5 2" xfId="92" xr:uid="{00000000-0005-0000-0000-00005B000000}"/>
    <cellStyle name="60% - Accent5 2 2" xfId="93" xr:uid="{00000000-0005-0000-0000-00005C000000}"/>
    <cellStyle name="60% - Accent5 2 3" xfId="94" xr:uid="{00000000-0005-0000-0000-00005D000000}"/>
    <cellStyle name="60% - Accent5 2 4" xfId="95" xr:uid="{00000000-0005-0000-0000-00005E000000}"/>
    <cellStyle name="60% - Accent5 3" xfId="96" xr:uid="{00000000-0005-0000-0000-00005F000000}"/>
    <cellStyle name="60% - Accent6" xfId="97" builtinId="52" customBuiltin="1"/>
    <cellStyle name="60% - Accent6 2" xfId="98" xr:uid="{00000000-0005-0000-0000-000061000000}"/>
    <cellStyle name="60% - Accent6 2 2" xfId="99" xr:uid="{00000000-0005-0000-0000-000062000000}"/>
    <cellStyle name="60% - Accent6 2 3" xfId="100" xr:uid="{00000000-0005-0000-0000-000063000000}"/>
    <cellStyle name="60% - Accent6 2 4" xfId="101" xr:uid="{00000000-0005-0000-0000-000064000000}"/>
    <cellStyle name="60% - Accent6 3" xfId="102" xr:uid="{00000000-0005-0000-0000-000065000000}"/>
    <cellStyle name="AC Heading" xfId="103" xr:uid="{00000000-0005-0000-0000-000066000000}"/>
    <cellStyle name="Accent1" xfId="104" builtinId="29" customBuiltin="1"/>
    <cellStyle name="Accent1 2" xfId="105" xr:uid="{00000000-0005-0000-0000-000068000000}"/>
    <cellStyle name="Accent1 2 2" xfId="106" xr:uid="{00000000-0005-0000-0000-000069000000}"/>
    <cellStyle name="Accent1 2 3" xfId="107" xr:uid="{00000000-0005-0000-0000-00006A000000}"/>
    <cellStyle name="Accent1 2 4" xfId="108" xr:uid="{00000000-0005-0000-0000-00006B000000}"/>
    <cellStyle name="Accent1 3" xfId="109" xr:uid="{00000000-0005-0000-0000-00006C000000}"/>
    <cellStyle name="Accent2" xfId="110" builtinId="33" customBuiltin="1"/>
    <cellStyle name="Accent2 2" xfId="111" xr:uid="{00000000-0005-0000-0000-00006E000000}"/>
    <cellStyle name="Accent2 2 2" xfId="112" xr:uid="{00000000-0005-0000-0000-00006F000000}"/>
    <cellStyle name="Accent2 2 3" xfId="113" xr:uid="{00000000-0005-0000-0000-000070000000}"/>
    <cellStyle name="Accent2 2 4" xfId="114" xr:uid="{00000000-0005-0000-0000-000071000000}"/>
    <cellStyle name="Accent2 3" xfId="115" xr:uid="{00000000-0005-0000-0000-000072000000}"/>
    <cellStyle name="Accent3" xfId="116" builtinId="37" customBuiltin="1"/>
    <cellStyle name="Accent3 2" xfId="117" xr:uid="{00000000-0005-0000-0000-000074000000}"/>
    <cellStyle name="Accent3 2 2" xfId="118" xr:uid="{00000000-0005-0000-0000-000075000000}"/>
    <cellStyle name="Accent3 2 3" xfId="119" xr:uid="{00000000-0005-0000-0000-000076000000}"/>
    <cellStyle name="Accent3 2 4" xfId="120" xr:uid="{00000000-0005-0000-0000-000077000000}"/>
    <cellStyle name="Accent3 3" xfId="121" xr:uid="{00000000-0005-0000-0000-000078000000}"/>
    <cellStyle name="Accent4" xfId="122" builtinId="41" customBuiltin="1"/>
    <cellStyle name="Accent4 2" xfId="123" xr:uid="{00000000-0005-0000-0000-00007A000000}"/>
    <cellStyle name="Accent4 2 2" xfId="124" xr:uid="{00000000-0005-0000-0000-00007B000000}"/>
    <cellStyle name="Accent4 2 3" xfId="125" xr:uid="{00000000-0005-0000-0000-00007C000000}"/>
    <cellStyle name="Accent4 2 4" xfId="126" xr:uid="{00000000-0005-0000-0000-00007D000000}"/>
    <cellStyle name="Accent4 3" xfId="127" xr:uid="{00000000-0005-0000-0000-00007E000000}"/>
    <cellStyle name="Accent5" xfId="128" builtinId="45" customBuiltin="1"/>
    <cellStyle name="Accent5 2" xfId="129" xr:uid="{00000000-0005-0000-0000-000080000000}"/>
    <cellStyle name="Accent5 3" xfId="130" xr:uid="{00000000-0005-0000-0000-000081000000}"/>
    <cellStyle name="Accent6" xfId="131" builtinId="49" customBuiltin="1"/>
    <cellStyle name="Accent6 2" xfId="132" xr:uid="{00000000-0005-0000-0000-000083000000}"/>
    <cellStyle name="Accent6 2 2" xfId="133" xr:uid="{00000000-0005-0000-0000-000084000000}"/>
    <cellStyle name="Accent6 2 3" xfId="134" xr:uid="{00000000-0005-0000-0000-000085000000}"/>
    <cellStyle name="Accent6 2 4" xfId="135" xr:uid="{00000000-0005-0000-0000-000086000000}"/>
    <cellStyle name="Accent6 3" xfId="136" xr:uid="{00000000-0005-0000-0000-000087000000}"/>
    <cellStyle name="Bad" xfId="137" builtinId="27" customBuiltin="1"/>
    <cellStyle name="Bad 2" xfId="138" xr:uid="{00000000-0005-0000-0000-000089000000}"/>
    <cellStyle name="Bad 2 2" xfId="139" xr:uid="{00000000-0005-0000-0000-00008A000000}"/>
    <cellStyle name="Bad 2 3" xfId="140" xr:uid="{00000000-0005-0000-0000-00008B000000}"/>
    <cellStyle name="Bad 2 4" xfId="141" xr:uid="{00000000-0005-0000-0000-00008C000000}"/>
    <cellStyle name="Bad 3" xfId="142" xr:uid="{00000000-0005-0000-0000-00008D000000}"/>
    <cellStyle name="Calculation" xfId="143" builtinId="22" customBuiltin="1"/>
    <cellStyle name="Calculation 2" xfId="144" xr:uid="{00000000-0005-0000-0000-00008F000000}"/>
    <cellStyle name="Calculation 2 2" xfId="145" xr:uid="{00000000-0005-0000-0000-000090000000}"/>
    <cellStyle name="Calculation 2 2 2" xfId="146" xr:uid="{00000000-0005-0000-0000-000091000000}"/>
    <cellStyle name="Calculation 2 3" xfId="147" xr:uid="{00000000-0005-0000-0000-000092000000}"/>
    <cellStyle name="Calculation 2 3 2" xfId="148" xr:uid="{00000000-0005-0000-0000-000093000000}"/>
    <cellStyle name="Calculation 2 4" xfId="149" xr:uid="{00000000-0005-0000-0000-000094000000}"/>
    <cellStyle name="Calculation 2 4 2" xfId="150" xr:uid="{00000000-0005-0000-0000-000095000000}"/>
    <cellStyle name="Calculation 2 5" xfId="151" xr:uid="{00000000-0005-0000-0000-000096000000}"/>
    <cellStyle name="Calculation 3" xfId="152" xr:uid="{00000000-0005-0000-0000-000097000000}"/>
    <cellStyle name="Calculation 3 2" xfId="153" xr:uid="{00000000-0005-0000-0000-000098000000}"/>
    <cellStyle name="CellBAValue" xfId="154" xr:uid="{00000000-0005-0000-0000-000099000000}"/>
    <cellStyle name="CellBAValue 2" xfId="450" xr:uid="{00000000-0005-0000-0000-00009A000000}"/>
    <cellStyle name="CellUAValue" xfId="155" xr:uid="{00000000-0005-0000-0000-00009B000000}"/>
    <cellStyle name="CellUAValue 2" xfId="451" xr:uid="{00000000-0005-0000-0000-00009C000000}"/>
    <cellStyle name="Check Cell" xfId="156" builtinId="23" customBuiltin="1"/>
    <cellStyle name="Check Cell 2" xfId="157" xr:uid="{00000000-0005-0000-0000-00009E000000}"/>
    <cellStyle name="Check Cell 3" xfId="158" xr:uid="{00000000-0005-0000-0000-00009F000000}"/>
    <cellStyle name="Comma 10" xfId="159" xr:uid="{00000000-0005-0000-0000-0000A0000000}"/>
    <cellStyle name="Comma 10 2" xfId="160" xr:uid="{00000000-0005-0000-0000-0000A1000000}"/>
    <cellStyle name="Comma 10 2 2" xfId="161" xr:uid="{00000000-0005-0000-0000-0000A2000000}"/>
    <cellStyle name="Comma 10 2 2 10" xfId="1595" xr:uid="{00000000-0005-0000-0000-0000A3000000}"/>
    <cellStyle name="Comma 10 2 2 10 2" xfId="1743" xr:uid="{00000000-0005-0000-0000-0000A4000000}"/>
    <cellStyle name="Comma 10 2 2 10 2 2" xfId="4085" xr:uid="{00000000-0005-0000-0000-0000A5000000}"/>
    <cellStyle name="Comma 10 2 2 10 2 2 2" xfId="7713" xr:uid="{00000000-0005-0000-0000-0000A6000000}"/>
    <cellStyle name="Comma 10 2 2 10 2 3" xfId="5259" xr:uid="{00000000-0005-0000-0000-0000A7000000}"/>
    <cellStyle name="Comma 10 2 2 10 3" xfId="3939" xr:uid="{00000000-0005-0000-0000-0000A8000000}"/>
    <cellStyle name="Comma 10 2 2 10 3 2" xfId="7712" xr:uid="{00000000-0005-0000-0000-0000A9000000}"/>
    <cellStyle name="Comma 10 2 2 10 4" xfId="5258" xr:uid="{00000000-0005-0000-0000-0000AA000000}"/>
    <cellStyle name="Comma 10 2 2 11" xfId="1622" xr:uid="{00000000-0005-0000-0000-0000AB000000}"/>
    <cellStyle name="Comma 10 2 2 11 2" xfId="1744" xr:uid="{00000000-0005-0000-0000-0000AC000000}"/>
    <cellStyle name="Comma 10 2 2 11 2 2" xfId="4086" xr:uid="{00000000-0005-0000-0000-0000AD000000}"/>
    <cellStyle name="Comma 10 2 2 11 2 2 2" xfId="7715" xr:uid="{00000000-0005-0000-0000-0000AE000000}"/>
    <cellStyle name="Comma 10 2 2 11 2 3" xfId="5261" xr:uid="{00000000-0005-0000-0000-0000AF000000}"/>
    <cellStyle name="Comma 10 2 2 11 3" xfId="3966" xr:uid="{00000000-0005-0000-0000-0000B0000000}"/>
    <cellStyle name="Comma 10 2 2 11 3 2" xfId="7714" xr:uid="{00000000-0005-0000-0000-0000B1000000}"/>
    <cellStyle name="Comma 10 2 2 11 4" xfId="5260" xr:uid="{00000000-0005-0000-0000-0000B2000000}"/>
    <cellStyle name="Comma 10 2 2 12" xfId="1742" xr:uid="{00000000-0005-0000-0000-0000B3000000}"/>
    <cellStyle name="Comma 10 2 2 12 2" xfId="4084" xr:uid="{00000000-0005-0000-0000-0000B4000000}"/>
    <cellStyle name="Comma 10 2 2 12 2 2" xfId="7716" xr:uid="{00000000-0005-0000-0000-0000B5000000}"/>
    <cellStyle name="Comma 10 2 2 12 3" xfId="5262" xr:uid="{00000000-0005-0000-0000-0000B6000000}"/>
    <cellStyle name="Comma 10 2 2 13" xfId="2913" xr:uid="{00000000-0005-0000-0000-0000B7000000}"/>
    <cellStyle name="Comma 10 2 2 13 2" xfId="7711" xr:uid="{00000000-0005-0000-0000-0000B8000000}"/>
    <cellStyle name="Comma 10 2 2 14" xfId="5257" xr:uid="{00000000-0005-0000-0000-0000B9000000}"/>
    <cellStyle name="Comma 10 2 2 2" xfId="452" xr:uid="{00000000-0005-0000-0000-0000BA000000}"/>
    <cellStyle name="Comma 10 2 2 2 10" xfId="1745" xr:uid="{00000000-0005-0000-0000-0000BB000000}"/>
    <cellStyle name="Comma 10 2 2 2 10 2" xfId="4087" xr:uid="{00000000-0005-0000-0000-0000BC000000}"/>
    <cellStyle name="Comma 10 2 2 2 10 2 2" xfId="7718" xr:uid="{00000000-0005-0000-0000-0000BD000000}"/>
    <cellStyle name="Comma 10 2 2 2 10 3" xfId="5264" xr:uid="{00000000-0005-0000-0000-0000BE000000}"/>
    <cellStyle name="Comma 10 2 2 2 11" xfId="2940" xr:uid="{00000000-0005-0000-0000-0000BF000000}"/>
    <cellStyle name="Comma 10 2 2 2 11 2" xfId="7717" xr:uid="{00000000-0005-0000-0000-0000C0000000}"/>
    <cellStyle name="Comma 10 2 2 2 12" xfId="5263" xr:uid="{00000000-0005-0000-0000-0000C1000000}"/>
    <cellStyle name="Comma 10 2 2 2 2" xfId="786" xr:uid="{00000000-0005-0000-0000-0000C2000000}"/>
    <cellStyle name="Comma 10 2 2 2 2 2" xfId="1002" xr:uid="{00000000-0005-0000-0000-0000C3000000}"/>
    <cellStyle name="Comma 10 2 2 2 2 2 2" xfId="1488" xr:uid="{00000000-0005-0000-0000-0000C4000000}"/>
    <cellStyle name="Comma 10 2 2 2 2 2 2 2" xfId="1748" xr:uid="{00000000-0005-0000-0000-0000C5000000}"/>
    <cellStyle name="Comma 10 2 2 2 2 2 2 2 2" xfId="4090" xr:uid="{00000000-0005-0000-0000-0000C6000000}"/>
    <cellStyle name="Comma 10 2 2 2 2 2 2 2 2 2" xfId="7722" xr:uid="{00000000-0005-0000-0000-0000C7000000}"/>
    <cellStyle name="Comma 10 2 2 2 2 2 2 2 3" xfId="5268" xr:uid="{00000000-0005-0000-0000-0000C8000000}"/>
    <cellStyle name="Comma 10 2 2 2 2 2 2 3" xfId="3832" xr:uid="{00000000-0005-0000-0000-0000C9000000}"/>
    <cellStyle name="Comma 10 2 2 2 2 2 2 3 2" xfId="7721" xr:uid="{00000000-0005-0000-0000-0000CA000000}"/>
    <cellStyle name="Comma 10 2 2 2 2 2 2 4" xfId="5267" xr:uid="{00000000-0005-0000-0000-0000CB000000}"/>
    <cellStyle name="Comma 10 2 2 2 2 2 3" xfId="1747" xr:uid="{00000000-0005-0000-0000-0000CC000000}"/>
    <cellStyle name="Comma 10 2 2 2 2 2 3 2" xfId="4089" xr:uid="{00000000-0005-0000-0000-0000CD000000}"/>
    <cellStyle name="Comma 10 2 2 2 2 2 3 2 2" xfId="7723" xr:uid="{00000000-0005-0000-0000-0000CE000000}"/>
    <cellStyle name="Comma 10 2 2 2 2 2 3 3" xfId="5269" xr:uid="{00000000-0005-0000-0000-0000CF000000}"/>
    <cellStyle name="Comma 10 2 2 2 2 2 4" xfId="3346" xr:uid="{00000000-0005-0000-0000-0000D0000000}"/>
    <cellStyle name="Comma 10 2 2 2 2 2 4 2" xfId="7720" xr:uid="{00000000-0005-0000-0000-0000D1000000}"/>
    <cellStyle name="Comma 10 2 2 2 2 2 5" xfId="5266" xr:uid="{00000000-0005-0000-0000-0000D2000000}"/>
    <cellStyle name="Comma 10 2 2 2 2 3" xfId="1272" xr:uid="{00000000-0005-0000-0000-0000D3000000}"/>
    <cellStyle name="Comma 10 2 2 2 2 3 2" xfId="1749" xr:uid="{00000000-0005-0000-0000-0000D4000000}"/>
    <cellStyle name="Comma 10 2 2 2 2 3 2 2" xfId="4091" xr:uid="{00000000-0005-0000-0000-0000D5000000}"/>
    <cellStyle name="Comma 10 2 2 2 2 3 2 2 2" xfId="7725" xr:uid="{00000000-0005-0000-0000-0000D6000000}"/>
    <cellStyle name="Comma 10 2 2 2 2 3 2 3" xfId="5271" xr:uid="{00000000-0005-0000-0000-0000D7000000}"/>
    <cellStyle name="Comma 10 2 2 2 2 3 3" xfId="3616" xr:uid="{00000000-0005-0000-0000-0000D8000000}"/>
    <cellStyle name="Comma 10 2 2 2 2 3 3 2" xfId="7724" xr:uid="{00000000-0005-0000-0000-0000D9000000}"/>
    <cellStyle name="Comma 10 2 2 2 2 3 4" xfId="5270" xr:uid="{00000000-0005-0000-0000-0000DA000000}"/>
    <cellStyle name="Comma 10 2 2 2 2 4" xfId="1164" xr:uid="{00000000-0005-0000-0000-0000DB000000}"/>
    <cellStyle name="Comma 10 2 2 2 2 4 2" xfId="1750" xr:uid="{00000000-0005-0000-0000-0000DC000000}"/>
    <cellStyle name="Comma 10 2 2 2 2 4 2 2" xfId="4092" xr:uid="{00000000-0005-0000-0000-0000DD000000}"/>
    <cellStyle name="Comma 10 2 2 2 2 4 2 2 2" xfId="7727" xr:uid="{00000000-0005-0000-0000-0000DE000000}"/>
    <cellStyle name="Comma 10 2 2 2 2 4 2 3" xfId="5273" xr:uid="{00000000-0005-0000-0000-0000DF000000}"/>
    <cellStyle name="Comma 10 2 2 2 2 4 3" xfId="3508" xr:uid="{00000000-0005-0000-0000-0000E0000000}"/>
    <cellStyle name="Comma 10 2 2 2 2 4 3 2" xfId="7726" xr:uid="{00000000-0005-0000-0000-0000E1000000}"/>
    <cellStyle name="Comma 10 2 2 2 2 4 4" xfId="5272" xr:uid="{00000000-0005-0000-0000-0000E2000000}"/>
    <cellStyle name="Comma 10 2 2 2 2 5" xfId="1684" xr:uid="{00000000-0005-0000-0000-0000E3000000}"/>
    <cellStyle name="Comma 10 2 2 2 2 5 2" xfId="1751" xr:uid="{00000000-0005-0000-0000-0000E4000000}"/>
    <cellStyle name="Comma 10 2 2 2 2 5 2 2" xfId="4093" xr:uid="{00000000-0005-0000-0000-0000E5000000}"/>
    <cellStyle name="Comma 10 2 2 2 2 5 2 2 2" xfId="7729" xr:uid="{00000000-0005-0000-0000-0000E6000000}"/>
    <cellStyle name="Comma 10 2 2 2 2 5 2 3" xfId="5275" xr:uid="{00000000-0005-0000-0000-0000E7000000}"/>
    <cellStyle name="Comma 10 2 2 2 2 5 3" xfId="4026" xr:uid="{00000000-0005-0000-0000-0000E8000000}"/>
    <cellStyle name="Comma 10 2 2 2 2 5 3 2" xfId="7728" xr:uid="{00000000-0005-0000-0000-0000E9000000}"/>
    <cellStyle name="Comma 10 2 2 2 2 5 4" xfId="5274" xr:uid="{00000000-0005-0000-0000-0000EA000000}"/>
    <cellStyle name="Comma 10 2 2 2 2 6" xfId="1746" xr:uid="{00000000-0005-0000-0000-0000EB000000}"/>
    <cellStyle name="Comma 10 2 2 2 2 6 2" xfId="4088" xr:uid="{00000000-0005-0000-0000-0000EC000000}"/>
    <cellStyle name="Comma 10 2 2 2 2 6 2 2" xfId="7730" xr:uid="{00000000-0005-0000-0000-0000ED000000}"/>
    <cellStyle name="Comma 10 2 2 2 2 6 3" xfId="5276" xr:uid="{00000000-0005-0000-0000-0000EE000000}"/>
    <cellStyle name="Comma 10 2 2 2 2 7" xfId="3130" xr:uid="{00000000-0005-0000-0000-0000EF000000}"/>
    <cellStyle name="Comma 10 2 2 2 2 7 2" xfId="7719" xr:uid="{00000000-0005-0000-0000-0000F0000000}"/>
    <cellStyle name="Comma 10 2 2 2 2 8" xfId="5265" xr:uid="{00000000-0005-0000-0000-0000F1000000}"/>
    <cellStyle name="Comma 10 2 2 2 3" xfId="840" xr:uid="{00000000-0005-0000-0000-0000F2000000}"/>
    <cellStyle name="Comma 10 2 2 2 3 2" xfId="948" xr:uid="{00000000-0005-0000-0000-0000F3000000}"/>
    <cellStyle name="Comma 10 2 2 2 3 2 2" xfId="1434" xr:uid="{00000000-0005-0000-0000-0000F4000000}"/>
    <cellStyle name="Comma 10 2 2 2 3 2 2 2" xfId="1754" xr:uid="{00000000-0005-0000-0000-0000F5000000}"/>
    <cellStyle name="Comma 10 2 2 2 3 2 2 2 2" xfId="4096" xr:uid="{00000000-0005-0000-0000-0000F6000000}"/>
    <cellStyle name="Comma 10 2 2 2 3 2 2 2 2 2" xfId="7734" xr:uid="{00000000-0005-0000-0000-0000F7000000}"/>
    <cellStyle name="Comma 10 2 2 2 3 2 2 2 3" xfId="5280" xr:uid="{00000000-0005-0000-0000-0000F8000000}"/>
    <cellStyle name="Comma 10 2 2 2 3 2 2 3" xfId="3778" xr:uid="{00000000-0005-0000-0000-0000F9000000}"/>
    <cellStyle name="Comma 10 2 2 2 3 2 2 3 2" xfId="7733" xr:uid="{00000000-0005-0000-0000-0000FA000000}"/>
    <cellStyle name="Comma 10 2 2 2 3 2 2 4" xfId="5279" xr:uid="{00000000-0005-0000-0000-0000FB000000}"/>
    <cellStyle name="Comma 10 2 2 2 3 2 3" xfId="1753" xr:uid="{00000000-0005-0000-0000-0000FC000000}"/>
    <cellStyle name="Comma 10 2 2 2 3 2 3 2" xfId="4095" xr:uid="{00000000-0005-0000-0000-0000FD000000}"/>
    <cellStyle name="Comma 10 2 2 2 3 2 3 2 2" xfId="7735" xr:uid="{00000000-0005-0000-0000-0000FE000000}"/>
    <cellStyle name="Comma 10 2 2 2 3 2 3 3" xfId="5281" xr:uid="{00000000-0005-0000-0000-0000FF000000}"/>
    <cellStyle name="Comma 10 2 2 2 3 2 4" xfId="3292" xr:uid="{00000000-0005-0000-0000-000000010000}"/>
    <cellStyle name="Comma 10 2 2 2 3 2 4 2" xfId="7732" xr:uid="{00000000-0005-0000-0000-000001010000}"/>
    <cellStyle name="Comma 10 2 2 2 3 2 5" xfId="5278" xr:uid="{00000000-0005-0000-0000-000002010000}"/>
    <cellStyle name="Comma 10 2 2 2 3 3" xfId="1326" xr:uid="{00000000-0005-0000-0000-000003010000}"/>
    <cellStyle name="Comma 10 2 2 2 3 3 2" xfId="1755" xr:uid="{00000000-0005-0000-0000-000004010000}"/>
    <cellStyle name="Comma 10 2 2 2 3 3 2 2" xfId="4097" xr:uid="{00000000-0005-0000-0000-000005010000}"/>
    <cellStyle name="Comma 10 2 2 2 3 3 2 2 2" xfId="7737" xr:uid="{00000000-0005-0000-0000-000006010000}"/>
    <cellStyle name="Comma 10 2 2 2 3 3 2 3" xfId="5283" xr:uid="{00000000-0005-0000-0000-000007010000}"/>
    <cellStyle name="Comma 10 2 2 2 3 3 3" xfId="3670" xr:uid="{00000000-0005-0000-0000-000008010000}"/>
    <cellStyle name="Comma 10 2 2 2 3 3 3 2" xfId="7736" xr:uid="{00000000-0005-0000-0000-000009010000}"/>
    <cellStyle name="Comma 10 2 2 2 3 3 4" xfId="5282" xr:uid="{00000000-0005-0000-0000-00000A010000}"/>
    <cellStyle name="Comma 10 2 2 2 3 4" xfId="1110" xr:uid="{00000000-0005-0000-0000-00000B010000}"/>
    <cellStyle name="Comma 10 2 2 2 3 4 2" xfId="1756" xr:uid="{00000000-0005-0000-0000-00000C010000}"/>
    <cellStyle name="Comma 10 2 2 2 3 4 2 2" xfId="4098" xr:uid="{00000000-0005-0000-0000-00000D010000}"/>
    <cellStyle name="Comma 10 2 2 2 3 4 2 2 2" xfId="7739" xr:uid="{00000000-0005-0000-0000-00000E010000}"/>
    <cellStyle name="Comma 10 2 2 2 3 4 2 3" xfId="5285" xr:uid="{00000000-0005-0000-0000-00000F010000}"/>
    <cellStyle name="Comma 10 2 2 2 3 4 3" xfId="3454" xr:uid="{00000000-0005-0000-0000-000010010000}"/>
    <cellStyle name="Comma 10 2 2 2 3 4 3 2" xfId="7738" xr:uid="{00000000-0005-0000-0000-000011010000}"/>
    <cellStyle name="Comma 10 2 2 2 3 4 4" xfId="5284" xr:uid="{00000000-0005-0000-0000-000012010000}"/>
    <cellStyle name="Comma 10 2 2 2 3 5" xfId="1752" xr:uid="{00000000-0005-0000-0000-000013010000}"/>
    <cellStyle name="Comma 10 2 2 2 3 5 2" xfId="4094" xr:uid="{00000000-0005-0000-0000-000014010000}"/>
    <cellStyle name="Comma 10 2 2 2 3 5 2 2" xfId="7740" xr:uid="{00000000-0005-0000-0000-000015010000}"/>
    <cellStyle name="Comma 10 2 2 2 3 5 3" xfId="5286" xr:uid="{00000000-0005-0000-0000-000016010000}"/>
    <cellStyle name="Comma 10 2 2 2 3 6" xfId="3184" xr:uid="{00000000-0005-0000-0000-000017010000}"/>
    <cellStyle name="Comma 10 2 2 2 3 6 2" xfId="7731" xr:uid="{00000000-0005-0000-0000-000018010000}"/>
    <cellStyle name="Comma 10 2 2 2 3 7" xfId="5277" xr:uid="{00000000-0005-0000-0000-000019010000}"/>
    <cellStyle name="Comma 10 2 2 2 4" xfId="894" xr:uid="{00000000-0005-0000-0000-00001A010000}"/>
    <cellStyle name="Comma 10 2 2 2 4 2" xfId="1380" xr:uid="{00000000-0005-0000-0000-00001B010000}"/>
    <cellStyle name="Comma 10 2 2 2 4 2 2" xfId="1758" xr:uid="{00000000-0005-0000-0000-00001C010000}"/>
    <cellStyle name="Comma 10 2 2 2 4 2 2 2" xfId="4100" xr:uid="{00000000-0005-0000-0000-00001D010000}"/>
    <cellStyle name="Comma 10 2 2 2 4 2 2 2 2" xfId="7743" xr:uid="{00000000-0005-0000-0000-00001E010000}"/>
    <cellStyle name="Comma 10 2 2 2 4 2 2 3" xfId="5289" xr:uid="{00000000-0005-0000-0000-00001F010000}"/>
    <cellStyle name="Comma 10 2 2 2 4 2 3" xfId="3724" xr:uid="{00000000-0005-0000-0000-000020010000}"/>
    <cellStyle name="Comma 10 2 2 2 4 2 3 2" xfId="7742" xr:uid="{00000000-0005-0000-0000-000021010000}"/>
    <cellStyle name="Comma 10 2 2 2 4 2 4" xfId="5288" xr:uid="{00000000-0005-0000-0000-000022010000}"/>
    <cellStyle name="Comma 10 2 2 2 4 3" xfId="1757" xr:uid="{00000000-0005-0000-0000-000023010000}"/>
    <cellStyle name="Comma 10 2 2 2 4 3 2" xfId="4099" xr:uid="{00000000-0005-0000-0000-000024010000}"/>
    <cellStyle name="Comma 10 2 2 2 4 3 2 2" xfId="7744" xr:uid="{00000000-0005-0000-0000-000025010000}"/>
    <cellStyle name="Comma 10 2 2 2 4 3 3" xfId="5290" xr:uid="{00000000-0005-0000-0000-000026010000}"/>
    <cellStyle name="Comma 10 2 2 2 4 4" xfId="3238" xr:uid="{00000000-0005-0000-0000-000027010000}"/>
    <cellStyle name="Comma 10 2 2 2 4 4 2" xfId="7741" xr:uid="{00000000-0005-0000-0000-000028010000}"/>
    <cellStyle name="Comma 10 2 2 2 4 5" xfId="5287" xr:uid="{00000000-0005-0000-0000-000029010000}"/>
    <cellStyle name="Comma 10 2 2 2 5" xfId="1218" xr:uid="{00000000-0005-0000-0000-00002A010000}"/>
    <cellStyle name="Comma 10 2 2 2 5 2" xfId="1759" xr:uid="{00000000-0005-0000-0000-00002B010000}"/>
    <cellStyle name="Comma 10 2 2 2 5 2 2" xfId="4101" xr:uid="{00000000-0005-0000-0000-00002C010000}"/>
    <cellStyle name="Comma 10 2 2 2 5 2 2 2" xfId="7746" xr:uid="{00000000-0005-0000-0000-00002D010000}"/>
    <cellStyle name="Comma 10 2 2 2 5 2 3" xfId="5292" xr:uid="{00000000-0005-0000-0000-00002E010000}"/>
    <cellStyle name="Comma 10 2 2 2 5 3" xfId="3562" xr:uid="{00000000-0005-0000-0000-00002F010000}"/>
    <cellStyle name="Comma 10 2 2 2 5 3 2" xfId="7745" xr:uid="{00000000-0005-0000-0000-000030010000}"/>
    <cellStyle name="Comma 10 2 2 2 5 4" xfId="5291" xr:uid="{00000000-0005-0000-0000-000031010000}"/>
    <cellStyle name="Comma 10 2 2 2 6" xfId="1056" xr:uid="{00000000-0005-0000-0000-000032010000}"/>
    <cellStyle name="Comma 10 2 2 2 6 2" xfId="1760" xr:uid="{00000000-0005-0000-0000-000033010000}"/>
    <cellStyle name="Comma 10 2 2 2 6 2 2" xfId="4102" xr:uid="{00000000-0005-0000-0000-000034010000}"/>
    <cellStyle name="Comma 10 2 2 2 6 2 2 2" xfId="7748" xr:uid="{00000000-0005-0000-0000-000035010000}"/>
    <cellStyle name="Comma 10 2 2 2 6 2 3" xfId="5294" xr:uid="{00000000-0005-0000-0000-000036010000}"/>
    <cellStyle name="Comma 10 2 2 2 6 3" xfId="3400" xr:uid="{00000000-0005-0000-0000-000037010000}"/>
    <cellStyle name="Comma 10 2 2 2 6 3 2" xfId="7747" xr:uid="{00000000-0005-0000-0000-000038010000}"/>
    <cellStyle name="Comma 10 2 2 2 6 4" xfId="5293" xr:uid="{00000000-0005-0000-0000-000039010000}"/>
    <cellStyle name="Comma 10 2 2 2 7" xfId="1542" xr:uid="{00000000-0005-0000-0000-00003A010000}"/>
    <cellStyle name="Comma 10 2 2 2 7 2" xfId="1761" xr:uid="{00000000-0005-0000-0000-00003B010000}"/>
    <cellStyle name="Comma 10 2 2 2 7 2 2" xfId="4103" xr:uid="{00000000-0005-0000-0000-00003C010000}"/>
    <cellStyle name="Comma 10 2 2 2 7 2 2 2" xfId="7750" xr:uid="{00000000-0005-0000-0000-00003D010000}"/>
    <cellStyle name="Comma 10 2 2 2 7 2 3" xfId="5296" xr:uid="{00000000-0005-0000-0000-00003E010000}"/>
    <cellStyle name="Comma 10 2 2 2 7 3" xfId="3886" xr:uid="{00000000-0005-0000-0000-00003F010000}"/>
    <cellStyle name="Comma 10 2 2 2 7 3 2" xfId="7749" xr:uid="{00000000-0005-0000-0000-000040010000}"/>
    <cellStyle name="Comma 10 2 2 2 7 4" xfId="5295" xr:uid="{00000000-0005-0000-0000-000041010000}"/>
    <cellStyle name="Comma 10 2 2 2 8" xfId="732" xr:uid="{00000000-0005-0000-0000-000042010000}"/>
    <cellStyle name="Comma 10 2 2 2 8 2" xfId="1762" xr:uid="{00000000-0005-0000-0000-000043010000}"/>
    <cellStyle name="Comma 10 2 2 2 8 2 2" xfId="4104" xr:uid="{00000000-0005-0000-0000-000044010000}"/>
    <cellStyle name="Comma 10 2 2 2 8 2 2 2" xfId="7752" xr:uid="{00000000-0005-0000-0000-000045010000}"/>
    <cellStyle name="Comma 10 2 2 2 8 2 3" xfId="5298" xr:uid="{00000000-0005-0000-0000-000046010000}"/>
    <cellStyle name="Comma 10 2 2 2 8 3" xfId="3076" xr:uid="{00000000-0005-0000-0000-000047010000}"/>
    <cellStyle name="Comma 10 2 2 2 8 3 2" xfId="7751" xr:uid="{00000000-0005-0000-0000-000048010000}"/>
    <cellStyle name="Comma 10 2 2 2 8 4" xfId="5297" xr:uid="{00000000-0005-0000-0000-000049010000}"/>
    <cellStyle name="Comma 10 2 2 2 9" xfId="1623" xr:uid="{00000000-0005-0000-0000-00004A010000}"/>
    <cellStyle name="Comma 10 2 2 2 9 2" xfId="1763" xr:uid="{00000000-0005-0000-0000-00004B010000}"/>
    <cellStyle name="Comma 10 2 2 2 9 2 2" xfId="4105" xr:uid="{00000000-0005-0000-0000-00004C010000}"/>
    <cellStyle name="Comma 10 2 2 2 9 2 2 2" xfId="7754" xr:uid="{00000000-0005-0000-0000-00004D010000}"/>
    <cellStyle name="Comma 10 2 2 2 9 2 3" xfId="5300" xr:uid="{00000000-0005-0000-0000-00004E010000}"/>
    <cellStyle name="Comma 10 2 2 2 9 3" xfId="3967" xr:uid="{00000000-0005-0000-0000-00004F010000}"/>
    <cellStyle name="Comma 10 2 2 2 9 3 2" xfId="7753" xr:uid="{00000000-0005-0000-0000-000050010000}"/>
    <cellStyle name="Comma 10 2 2 2 9 4" xfId="5299" xr:uid="{00000000-0005-0000-0000-000051010000}"/>
    <cellStyle name="Comma 10 2 2 3" xfId="623" xr:uid="{00000000-0005-0000-0000-000052010000}"/>
    <cellStyle name="Comma 10 2 2 3 2" xfId="1001" xr:uid="{00000000-0005-0000-0000-000053010000}"/>
    <cellStyle name="Comma 10 2 2 3 2 2" xfId="1487" xr:uid="{00000000-0005-0000-0000-000054010000}"/>
    <cellStyle name="Comma 10 2 2 3 2 2 2" xfId="1766" xr:uid="{00000000-0005-0000-0000-000055010000}"/>
    <cellStyle name="Comma 10 2 2 3 2 2 2 2" xfId="4108" xr:uid="{00000000-0005-0000-0000-000056010000}"/>
    <cellStyle name="Comma 10 2 2 3 2 2 2 2 2" xfId="7758" xr:uid="{00000000-0005-0000-0000-000057010000}"/>
    <cellStyle name="Comma 10 2 2 3 2 2 2 3" xfId="5304" xr:uid="{00000000-0005-0000-0000-000058010000}"/>
    <cellStyle name="Comma 10 2 2 3 2 2 3" xfId="3831" xr:uid="{00000000-0005-0000-0000-000059010000}"/>
    <cellStyle name="Comma 10 2 2 3 2 2 3 2" xfId="7757" xr:uid="{00000000-0005-0000-0000-00005A010000}"/>
    <cellStyle name="Comma 10 2 2 3 2 2 4" xfId="5303" xr:uid="{00000000-0005-0000-0000-00005B010000}"/>
    <cellStyle name="Comma 10 2 2 3 2 3" xfId="1765" xr:uid="{00000000-0005-0000-0000-00005C010000}"/>
    <cellStyle name="Comma 10 2 2 3 2 3 2" xfId="4107" xr:uid="{00000000-0005-0000-0000-00005D010000}"/>
    <cellStyle name="Comma 10 2 2 3 2 3 2 2" xfId="7759" xr:uid="{00000000-0005-0000-0000-00005E010000}"/>
    <cellStyle name="Comma 10 2 2 3 2 3 3" xfId="5305" xr:uid="{00000000-0005-0000-0000-00005F010000}"/>
    <cellStyle name="Comma 10 2 2 3 2 4" xfId="3345" xr:uid="{00000000-0005-0000-0000-000060010000}"/>
    <cellStyle name="Comma 10 2 2 3 2 4 2" xfId="7756" xr:uid="{00000000-0005-0000-0000-000061010000}"/>
    <cellStyle name="Comma 10 2 2 3 2 5" xfId="5302" xr:uid="{00000000-0005-0000-0000-000062010000}"/>
    <cellStyle name="Comma 10 2 2 3 3" xfId="1271" xr:uid="{00000000-0005-0000-0000-000063010000}"/>
    <cellStyle name="Comma 10 2 2 3 3 2" xfId="1767" xr:uid="{00000000-0005-0000-0000-000064010000}"/>
    <cellStyle name="Comma 10 2 2 3 3 2 2" xfId="4109" xr:uid="{00000000-0005-0000-0000-000065010000}"/>
    <cellStyle name="Comma 10 2 2 3 3 2 2 2" xfId="7761" xr:uid="{00000000-0005-0000-0000-000066010000}"/>
    <cellStyle name="Comma 10 2 2 3 3 2 3" xfId="5307" xr:uid="{00000000-0005-0000-0000-000067010000}"/>
    <cellStyle name="Comma 10 2 2 3 3 3" xfId="3615" xr:uid="{00000000-0005-0000-0000-000068010000}"/>
    <cellStyle name="Comma 10 2 2 3 3 3 2" xfId="7760" xr:uid="{00000000-0005-0000-0000-000069010000}"/>
    <cellStyle name="Comma 10 2 2 3 3 4" xfId="5306" xr:uid="{00000000-0005-0000-0000-00006A010000}"/>
    <cellStyle name="Comma 10 2 2 3 4" xfId="1163" xr:uid="{00000000-0005-0000-0000-00006B010000}"/>
    <cellStyle name="Comma 10 2 2 3 4 2" xfId="1768" xr:uid="{00000000-0005-0000-0000-00006C010000}"/>
    <cellStyle name="Comma 10 2 2 3 4 2 2" xfId="4110" xr:uid="{00000000-0005-0000-0000-00006D010000}"/>
    <cellStyle name="Comma 10 2 2 3 4 2 2 2" xfId="7763" xr:uid="{00000000-0005-0000-0000-00006E010000}"/>
    <cellStyle name="Comma 10 2 2 3 4 2 3" xfId="5309" xr:uid="{00000000-0005-0000-0000-00006F010000}"/>
    <cellStyle name="Comma 10 2 2 3 4 3" xfId="3507" xr:uid="{00000000-0005-0000-0000-000070010000}"/>
    <cellStyle name="Comma 10 2 2 3 4 3 2" xfId="7762" xr:uid="{00000000-0005-0000-0000-000071010000}"/>
    <cellStyle name="Comma 10 2 2 3 4 4" xfId="5308" xr:uid="{00000000-0005-0000-0000-000072010000}"/>
    <cellStyle name="Comma 10 2 2 3 5" xfId="785" xr:uid="{00000000-0005-0000-0000-000073010000}"/>
    <cellStyle name="Comma 10 2 2 3 5 2" xfId="1769" xr:uid="{00000000-0005-0000-0000-000074010000}"/>
    <cellStyle name="Comma 10 2 2 3 5 2 2" xfId="4111" xr:uid="{00000000-0005-0000-0000-000075010000}"/>
    <cellStyle name="Comma 10 2 2 3 5 2 2 2" xfId="7765" xr:uid="{00000000-0005-0000-0000-000076010000}"/>
    <cellStyle name="Comma 10 2 2 3 5 2 3" xfId="5311" xr:uid="{00000000-0005-0000-0000-000077010000}"/>
    <cellStyle name="Comma 10 2 2 3 5 3" xfId="3129" xr:uid="{00000000-0005-0000-0000-000078010000}"/>
    <cellStyle name="Comma 10 2 2 3 5 3 2" xfId="7764" xr:uid="{00000000-0005-0000-0000-000079010000}"/>
    <cellStyle name="Comma 10 2 2 3 5 4" xfId="5310" xr:uid="{00000000-0005-0000-0000-00007A010000}"/>
    <cellStyle name="Comma 10 2 2 3 6" xfId="1683" xr:uid="{00000000-0005-0000-0000-00007B010000}"/>
    <cellStyle name="Comma 10 2 2 3 6 2" xfId="1770" xr:uid="{00000000-0005-0000-0000-00007C010000}"/>
    <cellStyle name="Comma 10 2 2 3 6 2 2" xfId="4112" xr:uid="{00000000-0005-0000-0000-00007D010000}"/>
    <cellStyle name="Comma 10 2 2 3 6 2 2 2" xfId="7767" xr:uid="{00000000-0005-0000-0000-00007E010000}"/>
    <cellStyle name="Comma 10 2 2 3 6 2 3" xfId="5313" xr:uid="{00000000-0005-0000-0000-00007F010000}"/>
    <cellStyle name="Comma 10 2 2 3 6 3" xfId="4025" xr:uid="{00000000-0005-0000-0000-000080010000}"/>
    <cellStyle name="Comma 10 2 2 3 6 3 2" xfId="7766" xr:uid="{00000000-0005-0000-0000-000081010000}"/>
    <cellStyle name="Comma 10 2 2 3 6 4" xfId="5312" xr:uid="{00000000-0005-0000-0000-000082010000}"/>
    <cellStyle name="Comma 10 2 2 3 7" xfId="1764" xr:uid="{00000000-0005-0000-0000-000083010000}"/>
    <cellStyle name="Comma 10 2 2 3 7 2" xfId="4106" xr:uid="{00000000-0005-0000-0000-000084010000}"/>
    <cellStyle name="Comma 10 2 2 3 7 2 2" xfId="7768" xr:uid="{00000000-0005-0000-0000-000085010000}"/>
    <cellStyle name="Comma 10 2 2 3 7 3" xfId="5314" xr:uid="{00000000-0005-0000-0000-000086010000}"/>
    <cellStyle name="Comma 10 2 2 3 8" xfId="2967" xr:uid="{00000000-0005-0000-0000-000087010000}"/>
    <cellStyle name="Comma 10 2 2 3 8 2" xfId="7755" xr:uid="{00000000-0005-0000-0000-000088010000}"/>
    <cellStyle name="Comma 10 2 2 3 9" xfId="5301" xr:uid="{00000000-0005-0000-0000-000089010000}"/>
    <cellStyle name="Comma 10 2 2 4" xfId="650" xr:uid="{00000000-0005-0000-0000-00008A010000}"/>
    <cellStyle name="Comma 10 2 2 4 2" xfId="947" xr:uid="{00000000-0005-0000-0000-00008B010000}"/>
    <cellStyle name="Comma 10 2 2 4 2 2" xfId="1433" xr:uid="{00000000-0005-0000-0000-00008C010000}"/>
    <cellStyle name="Comma 10 2 2 4 2 2 2" xfId="1773" xr:uid="{00000000-0005-0000-0000-00008D010000}"/>
    <cellStyle name="Comma 10 2 2 4 2 2 2 2" xfId="4115" xr:uid="{00000000-0005-0000-0000-00008E010000}"/>
    <cellStyle name="Comma 10 2 2 4 2 2 2 2 2" xfId="7772" xr:uid="{00000000-0005-0000-0000-00008F010000}"/>
    <cellStyle name="Comma 10 2 2 4 2 2 2 3" xfId="5318" xr:uid="{00000000-0005-0000-0000-000090010000}"/>
    <cellStyle name="Comma 10 2 2 4 2 2 3" xfId="3777" xr:uid="{00000000-0005-0000-0000-000091010000}"/>
    <cellStyle name="Comma 10 2 2 4 2 2 3 2" xfId="7771" xr:uid="{00000000-0005-0000-0000-000092010000}"/>
    <cellStyle name="Comma 10 2 2 4 2 2 4" xfId="5317" xr:uid="{00000000-0005-0000-0000-000093010000}"/>
    <cellStyle name="Comma 10 2 2 4 2 3" xfId="1772" xr:uid="{00000000-0005-0000-0000-000094010000}"/>
    <cellStyle name="Comma 10 2 2 4 2 3 2" xfId="4114" xr:uid="{00000000-0005-0000-0000-000095010000}"/>
    <cellStyle name="Comma 10 2 2 4 2 3 2 2" xfId="7773" xr:uid="{00000000-0005-0000-0000-000096010000}"/>
    <cellStyle name="Comma 10 2 2 4 2 3 3" xfId="5319" xr:uid="{00000000-0005-0000-0000-000097010000}"/>
    <cellStyle name="Comma 10 2 2 4 2 4" xfId="3291" xr:uid="{00000000-0005-0000-0000-000098010000}"/>
    <cellStyle name="Comma 10 2 2 4 2 4 2" xfId="7770" xr:uid="{00000000-0005-0000-0000-000099010000}"/>
    <cellStyle name="Comma 10 2 2 4 2 5" xfId="5316" xr:uid="{00000000-0005-0000-0000-00009A010000}"/>
    <cellStyle name="Comma 10 2 2 4 3" xfId="1325" xr:uid="{00000000-0005-0000-0000-00009B010000}"/>
    <cellStyle name="Comma 10 2 2 4 3 2" xfId="1774" xr:uid="{00000000-0005-0000-0000-00009C010000}"/>
    <cellStyle name="Comma 10 2 2 4 3 2 2" xfId="4116" xr:uid="{00000000-0005-0000-0000-00009D010000}"/>
    <cellStyle name="Comma 10 2 2 4 3 2 2 2" xfId="7775" xr:uid="{00000000-0005-0000-0000-00009E010000}"/>
    <cellStyle name="Comma 10 2 2 4 3 2 3" xfId="5321" xr:uid="{00000000-0005-0000-0000-00009F010000}"/>
    <cellStyle name="Comma 10 2 2 4 3 3" xfId="3669" xr:uid="{00000000-0005-0000-0000-0000A0010000}"/>
    <cellStyle name="Comma 10 2 2 4 3 3 2" xfId="7774" xr:uid="{00000000-0005-0000-0000-0000A1010000}"/>
    <cellStyle name="Comma 10 2 2 4 3 4" xfId="5320" xr:uid="{00000000-0005-0000-0000-0000A2010000}"/>
    <cellStyle name="Comma 10 2 2 4 4" xfId="1109" xr:uid="{00000000-0005-0000-0000-0000A3010000}"/>
    <cellStyle name="Comma 10 2 2 4 4 2" xfId="1775" xr:uid="{00000000-0005-0000-0000-0000A4010000}"/>
    <cellStyle name="Comma 10 2 2 4 4 2 2" xfId="4117" xr:uid="{00000000-0005-0000-0000-0000A5010000}"/>
    <cellStyle name="Comma 10 2 2 4 4 2 2 2" xfId="7777" xr:uid="{00000000-0005-0000-0000-0000A6010000}"/>
    <cellStyle name="Comma 10 2 2 4 4 2 3" xfId="5323" xr:uid="{00000000-0005-0000-0000-0000A7010000}"/>
    <cellStyle name="Comma 10 2 2 4 4 3" xfId="3453" xr:uid="{00000000-0005-0000-0000-0000A8010000}"/>
    <cellStyle name="Comma 10 2 2 4 4 3 2" xfId="7776" xr:uid="{00000000-0005-0000-0000-0000A9010000}"/>
    <cellStyle name="Comma 10 2 2 4 4 4" xfId="5322" xr:uid="{00000000-0005-0000-0000-0000AA010000}"/>
    <cellStyle name="Comma 10 2 2 4 5" xfId="839" xr:uid="{00000000-0005-0000-0000-0000AB010000}"/>
    <cellStyle name="Comma 10 2 2 4 5 2" xfId="1776" xr:uid="{00000000-0005-0000-0000-0000AC010000}"/>
    <cellStyle name="Comma 10 2 2 4 5 2 2" xfId="4118" xr:uid="{00000000-0005-0000-0000-0000AD010000}"/>
    <cellStyle name="Comma 10 2 2 4 5 2 2 2" xfId="7779" xr:uid="{00000000-0005-0000-0000-0000AE010000}"/>
    <cellStyle name="Comma 10 2 2 4 5 2 3" xfId="5325" xr:uid="{00000000-0005-0000-0000-0000AF010000}"/>
    <cellStyle name="Comma 10 2 2 4 5 3" xfId="3183" xr:uid="{00000000-0005-0000-0000-0000B0010000}"/>
    <cellStyle name="Comma 10 2 2 4 5 3 2" xfId="7778" xr:uid="{00000000-0005-0000-0000-0000B1010000}"/>
    <cellStyle name="Comma 10 2 2 4 5 4" xfId="5324" xr:uid="{00000000-0005-0000-0000-0000B2010000}"/>
    <cellStyle name="Comma 10 2 2 4 6" xfId="1771" xr:uid="{00000000-0005-0000-0000-0000B3010000}"/>
    <cellStyle name="Comma 10 2 2 4 6 2" xfId="4113" xr:uid="{00000000-0005-0000-0000-0000B4010000}"/>
    <cellStyle name="Comma 10 2 2 4 6 2 2" xfId="7780" xr:uid="{00000000-0005-0000-0000-0000B5010000}"/>
    <cellStyle name="Comma 10 2 2 4 6 3" xfId="5326" xr:uid="{00000000-0005-0000-0000-0000B6010000}"/>
    <cellStyle name="Comma 10 2 2 4 7" xfId="2994" xr:uid="{00000000-0005-0000-0000-0000B7010000}"/>
    <cellStyle name="Comma 10 2 2 4 7 2" xfId="7769" xr:uid="{00000000-0005-0000-0000-0000B8010000}"/>
    <cellStyle name="Comma 10 2 2 4 8" xfId="5315" xr:uid="{00000000-0005-0000-0000-0000B9010000}"/>
    <cellStyle name="Comma 10 2 2 5" xfId="677" xr:uid="{00000000-0005-0000-0000-0000BA010000}"/>
    <cellStyle name="Comma 10 2 2 5 2" xfId="1379" xr:uid="{00000000-0005-0000-0000-0000BB010000}"/>
    <cellStyle name="Comma 10 2 2 5 2 2" xfId="1778" xr:uid="{00000000-0005-0000-0000-0000BC010000}"/>
    <cellStyle name="Comma 10 2 2 5 2 2 2" xfId="4120" xr:uid="{00000000-0005-0000-0000-0000BD010000}"/>
    <cellStyle name="Comma 10 2 2 5 2 2 2 2" xfId="7783" xr:uid="{00000000-0005-0000-0000-0000BE010000}"/>
    <cellStyle name="Comma 10 2 2 5 2 2 3" xfId="5329" xr:uid="{00000000-0005-0000-0000-0000BF010000}"/>
    <cellStyle name="Comma 10 2 2 5 2 3" xfId="3723" xr:uid="{00000000-0005-0000-0000-0000C0010000}"/>
    <cellStyle name="Comma 10 2 2 5 2 3 2" xfId="7782" xr:uid="{00000000-0005-0000-0000-0000C1010000}"/>
    <cellStyle name="Comma 10 2 2 5 2 4" xfId="5328" xr:uid="{00000000-0005-0000-0000-0000C2010000}"/>
    <cellStyle name="Comma 10 2 2 5 3" xfId="893" xr:uid="{00000000-0005-0000-0000-0000C3010000}"/>
    <cellStyle name="Comma 10 2 2 5 3 2" xfId="1779" xr:uid="{00000000-0005-0000-0000-0000C4010000}"/>
    <cellStyle name="Comma 10 2 2 5 3 2 2" xfId="4121" xr:uid="{00000000-0005-0000-0000-0000C5010000}"/>
    <cellStyle name="Comma 10 2 2 5 3 2 2 2" xfId="7785" xr:uid="{00000000-0005-0000-0000-0000C6010000}"/>
    <cellStyle name="Comma 10 2 2 5 3 2 3" xfId="5331" xr:uid="{00000000-0005-0000-0000-0000C7010000}"/>
    <cellStyle name="Comma 10 2 2 5 3 3" xfId="3237" xr:uid="{00000000-0005-0000-0000-0000C8010000}"/>
    <cellStyle name="Comma 10 2 2 5 3 3 2" xfId="7784" xr:uid="{00000000-0005-0000-0000-0000C9010000}"/>
    <cellStyle name="Comma 10 2 2 5 3 4" xfId="5330" xr:uid="{00000000-0005-0000-0000-0000CA010000}"/>
    <cellStyle name="Comma 10 2 2 5 4" xfId="1777" xr:uid="{00000000-0005-0000-0000-0000CB010000}"/>
    <cellStyle name="Comma 10 2 2 5 4 2" xfId="4119" xr:uid="{00000000-0005-0000-0000-0000CC010000}"/>
    <cellStyle name="Comma 10 2 2 5 4 2 2" xfId="7786" xr:uid="{00000000-0005-0000-0000-0000CD010000}"/>
    <cellStyle name="Comma 10 2 2 5 4 3" xfId="5332" xr:uid="{00000000-0005-0000-0000-0000CE010000}"/>
    <cellStyle name="Comma 10 2 2 5 5" xfId="3021" xr:uid="{00000000-0005-0000-0000-0000CF010000}"/>
    <cellStyle name="Comma 10 2 2 5 5 2" xfId="7781" xr:uid="{00000000-0005-0000-0000-0000D0010000}"/>
    <cellStyle name="Comma 10 2 2 5 6" xfId="5327" xr:uid="{00000000-0005-0000-0000-0000D1010000}"/>
    <cellStyle name="Comma 10 2 2 6" xfId="704" xr:uid="{00000000-0005-0000-0000-0000D2010000}"/>
    <cellStyle name="Comma 10 2 2 6 2" xfId="1217" xr:uid="{00000000-0005-0000-0000-0000D3010000}"/>
    <cellStyle name="Comma 10 2 2 6 2 2" xfId="1781" xr:uid="{00000000-0005-0000-0000-0000D4010000}"/>
    <cellStyle name="Comma 10 2 2 6 2 2 2" xfId="4123" xr:uid="{00000000-0005-0000-0000-0000D5010000}"/>
    <cellStyle name="Comma 10 2 2 6 2 2 2 2" xfId="7789" xr:uid="{00000000-0005-0000-0000-0000D6010000}"/>
    <cellStyle name="Comma 10 2 2 6 2 2 3" xfId="5335" xr:uid="{00000000-0005-0000-0000-0000D7010000}"/>
    <cellStyle name="Comma 10 2 2 6 2 3" xfId="3561" xr:uid="{00000000-0005-0000-0000-0000D8010000}"/>
    <cellStyle name="Comma 10 2 2 6 2 3 2" xfId="7788" xr:uid="{00000000-0005-0000-0000-0000D9010000}"/>
    <cellStyle name="Comma 10 2 2 6 2 4" xfId="5334" xr:uid="{00000000-0005-0000-0000-0000DA010000}"/>
    <cellStyle name="Comma 10 2 2 6 3" xfId="1780" xr:uid="{00000000-0005-0000-0000-0000DB010000}"/>
    <cellStyle name="Comma 10 2 2 6 3 2" xfId="4122" xr:uid="{00000000-0005-0000-0000-0000DC010000}"/>
    <cellStyle name="Comma 10 2 2 6 3 2 2" xfId="7790" xr:uid="{00000000-0005-0000-0000-0000DD010000}"/>
    <cellStyle name="Comma 10 2 2 6 3 3" xfId="5336" xr:uid="{00000000-0005-0000-0000-0000DE010000}"/>
    <cellStyle name="Comma 10 2 2 6 4" xfId="3048" xr:uid="{00000000-0005-0000-0000-0000DF010000}"/>
    <cellStyle name="Comma 10 2 2 6 4 2" xfId="7787" xr:uid="{00000000-0005-0000-0000-0000E0010000}"/>
    <cellStyle name="Comma 10 2 2 6 5" xfId="5333" xr:uid="{00000000-0005-0000-0000-0000E1010000}"/>
    <cellStyle name="Comma 10 2 2 7" xfId="1055" xr:uid="{00000000-0005-0000-0000-0000E2010000}"/>
    <cellStyle name="Comma 10 2 2 7 2" xfId="1782" xr:uid="{00000000-0005-0000-0000-0000E3010000}"/>
    <cellStyle name="Comma 10 2 2 7 2 2" xfId="4124" xr:uid="{00000000-0005-0000-0000-0000E4010000}"/>
    <cellStyle name="Comma 10 2 2 7 2 2 2" xfId="7792" xr:uid="{00000000-0005-0000-0000-0000E5010000}"/>
    <cellStyle name="Comma 10 2 2 7 2 3" xfId="5338" xr:uid="{00000000-0005-0000-0000-0000E6010000}"/>
    <cellStyle name="Comma 10 2 2 7 3" xfId="3399" xr:uid="{00000000-0005-0000-0000-0000E7010000}"/>
    <cellStyle name="Comma 10 2 2 7 3 2" xfId="7791" xr:uid="{00000000-0005-0000-0000-0000E8010000}"/>
    <cellStyle name="Comma 10 2 2 7 4" xfId="5337" xr:uid="{00000000-0005-0000-0000-0000E9010000}"/>
    <cellStyle name="Comma 10 2 2 8" xfId="1541" xr:uid="{00000000-0005-0000-0000-0000EA010000}"/>
    <cellStyle name="Comma 10 2 2 8 2" xfId="1783" xr:uid="{00000000-0005-0000-0000-0000EB010000}"/>
    <cellStyle name="Comma 10 2 2 8 2 2" xfId="4125" xr:uid="{00000000-0005-0000-0000-0000EC010000}"/>
    <cellStyle name="Comma 10 2 2 8 2 2 2" xfId="7794" xr:uid="{00000000-0005-0000-0000-0000ED010000}"/>
    <cellStyle name="Comma 10 2 2 8 2 3" xfId="5340" xr:uid="{00000000-0005-0000-0000-0000EE010000}"/>
    <cellStyle name="Comma 10 2 2 8 3" xfId="3885" xr:uid="{00000000-0005-0000-0000-0000EF010000}"/>
    <cellStyle name="Comma 10 2 2 8 3 2" xfId="7793" xr:uid="{00000000-0005-0000-0000-0000F0010000}"/>
    <cellStyle name="Comma 10 2 2 8 4" xfId="5339" xr:uid="{00000000-0005-0000-0000-0000F1010000}"/>
    <cellStyle name="Comma 10 2 2 9" xfId="731" xr:uid="{00000000-0005-0000-0000-0000F2010000}"/>
    <cellStyle name="Comma 10 2 2 9 2" xfId="1784" xr:uid="{00000000-0005-0000-0000-0000F3010000}"/>
    <cellStyle name="Comma 10 2 2 9 2 2" xfId="4126" xr:uid="{00000000-0005-0000-0000-0000F4010000}"/>
    <cellStyle name="Comma 10 2 2 9 2 2 2" xfId="7796" xr:uid="{00000000-0005-0000-0000-0000F5010000}"/>
    <cellStyle name="Comma 10 2 2 9 2 3" xfId="5342" xr:uid="{00000000-0005-0000-0000-0000F6010000}"/>
    <cellStyle name="Comma 10 2 2 9 3" xfId="3075" xr:uid="{00000000-0005-0000-0000-0000F7010000}"/>
    <cellStyle name="Comma 10 2 2 9 3 2" xfId="7795" xr:uid="{00000000-0005-0000-0000-0000F8010000}"/>
    <cellStyle name="Comma 10 2 2 9 4" xfId="5341" xr:uid="{00000000-0005-0000-0000-0000F9010000}"/>
    <cellStyle name="Comma 10 2 3" xfId="162" xr:uid="{00000000-0005-0000-0000-0000FA010000}"/>
    <cellStyle name="Comma 10 2 3 2" xfId="5343" xr:uid="{00000000-0005-0000-0000-0000FB010000}"/>
    <cellStyle name="Comma 10 2 4" xfId="5256" xr:uid="{00000000-0005-0000-0000-0000FC010000}"/>
    <cellStyle name="Comma 10 3" xfId="163" xr:uid="{00000000-0005-0000-0000-0000FD010000}"/>
    <cellStyle name="Comma 10 3 2" xfId="164" xr:uid="{00000000-0005-0000-0000-0000FE010000}"/>
    <cellStyle name="Comma 10 3 2 10" xfId="1596" xr:uid="{00000000-0005-0000-0000-0000FF010000}"/>
    <cellStyle name="Comma 10 3 2 10 2" xfId="1786" xr:uid="{00000000-0005-0000-0000-000000020000}"/>
    <cellStyle name="Comma 10 3 2 10 2 2" xfId="4128" xr:uid="{00000000-0005-0000-0000-000001020000}"/>
    <cellStyle name="Comma 10 3 2 10 2 2 2" xfId="7799" xr:uid="{00000000-0005-0000-0000-000002020000}"/>
    <cellStyle name="Comma 10 3 2 10 2 3" xfId="5347" xr:uid="{00000000-0005-0000-0000-000003020000}"/>
    <cellStyle name="Comma 10 3 2 10 3" xfId="3940" xr:uid="{00000000-0005-0000-0000-000004020000}"/>
    <cellStyle name="Comma 10 3 2 10 3 2" xfId="7798" xr:uid="{00000000-0005-0000-0000-000005020000}"/>
    <cellStyle name="Comma 10 3 2 10 4" xfId="5346" xr:uid="{00000000-0005-0000-0000-000006020000}"/>
    <cellStyle name="Comma 10 3 2 11" xfId="1624" xr:uid="{00000000-0005-0000-0000-000007020000}"/>
    <cellStyle name="Comma 10 3 2 11 2" xfId="1787" xr:uid="{00000000-0005-0000-0000-000008020000}"/>
    <cellStyle name="Comma 10 3 2 11 2 2" xfId="4129" xr:uid="{00000000-0005-0000-0000-000009020000}"/>
    <cellStyle name="Comma 10 3 2 11 2 2 2" xfId="7801" xr:uid="{00000000-0005-0000-0000-00000A020000}"/>
    <cellStyle name="Comma 10 3 2 11 2 3" xfId="5349" xr:uid="{00000000-0005-0000-0000-00000B020000}"/>
    <cellStyle name="Comma 10 3 2 11 3" xfId="3968" xr:uid="{00000000-0005-0000-0000-00000C020000}"/>
    <cellStyle name="Comma 10 3 2 11 3 2" xfId="7800" xr:uid="{00000000-0005-0000-0000-00000D020000}"/>
    <cellStyle name="Comma 10 3 2 11 4" xfId="5348" xr:uid="{00000000-0005-0000-0000-00000E020000}"/>
    <cellStyle name="Comma 10 3 2 12" xfId="1785" xr:uid="{00000000-0005-0000-0000-00000F020000}"/>
    <cellStyle name="Comma 10 3 2 12 2" xfId="4127" xr:uid="{00000000-0005-0000-0000-000010020000}"/>
    <cellStyle name="Comma 10 3 2 12 2 2" xfId="7802" xr:uid="{00000000-0005-0000-0000-000011020000}"/>
    <cellStyle name="Comma 10 3 2 12 3" xfId="5350" xr:uid="{00000000-0005-0000-0000-000012020000}"/>
    <cellStyle name="Comma 10 3 2 13" xfId="2914" xr:uid="{00000000-0005-0000-0000-000013020000}"/>
    <cellStyle name="Comma 10 3 2 13 2" xfId="7797" xr:uid="{00000000-0005-0000-0000-000014020000}"/>
    <cellStyle name="Comma 10 3 2 14" xfId="5345" xr:uid="{00000000-0005-0000-0000-000015020000}"/>
    <cellStyle name="Comma 10 3 2 2" xfId="453" xr:uid="{00000000-0005-0000-0000-000016020000}"/>
    <cellStyle name="Comma 10 3 2 2 10" xfId="1788" xr:uid="{00000000-0005-0000-0000-000017020000}"/>
    <cellStyle name="Comma 10 3 2 2 10 2" xfId="4130" xr:uid="{00000000-0005-0000-0000-000018020000}"/>
    <cellStyle name="Comma 10 3 2 2 10 2 2" xfId="7804" xr:uid="{00000000-0005-0000-0000-000019020000}"/>
    <cellStyle name="Comma 10 3 2 2 10 3" xfId="5352" xr:uid="{00000000-0005-0000-0000-00001A020000}"/>
    <cellStyle name="Comma 10 3 2 2 11" xfId="2941" xr:uid="{00000000-0005-0000-0000-00001B020000}"/>
    <cellStyle name="Comma 10 3 2 2 11 2" xfId="7803" xr:uid="{00000000-0005-0000-0000-00001C020000}"/>
    <cellStyle name="Comma 10 3 2 2 12" xfId="5351" xr:uid="{00000000-0005-0000-0000-00001D020000}"/>
    <cellStyle name="Comma 10 3 2 2 2" xfId="788" xr:uid="{00000000-0005-0000-0000-00001E020000}"/>
    <cellStyle name="Comma 10 3 2 2 2 2" xfId="1004" xr:uid="{00000000-0005-0000-0000-00001F020000}"/>
    <cellStyle name="Comma 10 3 2 2 2 2 2" xfId="1490" xr:uid="{00000000-0005-0000-0000-000020020000}"/>
    <cellStyle name="Comma 10 3 2 2 2 2 2 2" xfId="1791" xr:uid="{00000000-0005-0000-0000-000021020000}"/>
    <cellStyle name="Comma 10 3 2 2 2 2 2 2 2" xfId="4133" xr:uid="{00000000-0005-0000-0000-000022020000}"/>
    <cellStyle name="Comma 10 3 2 2 2 2 2 2 2 2" xfId="7808" xr:uid="{00000000-0005-0000-0000-000023020000}"/>
    <cellStyle name="Comma 10 3 2 2 2 2 2 2 3" xfId="5356" xr:uid="{00000000-0005-0000-0000-000024020000}"/>
    <cellStyle name="Comma 10 3 2 2 2 2 2 3" xfId="3834" xr:uid="{00000000-0005-0000-0000-000025020000}"/>
    <cellStyle name="Comma 10 3 2 2 2 2 2 3 2" xfId="7807" xr:uid="{00000000-0005-0000-0000-000026020000}"/>
    <cellStyle name="Comma 10 3 2 2 2 2 2 4" xfId="5355" xr:uid="{00000000-0005-0000-0000-000027020000}"/>
    <cellStyle name="Comma 10 3 2 2 2 2 3" xfId="1790" xr:uid="{00000000-0005-0000-0000-000028020000}"/>
    <cellStyle name="Comma 10 3 2 2 2 2 3 2" xfId="4132" xr:uid="{00000000-0005-0000-0000-000029020000}"/>
    <cellStyle name="Comma 10 3 2 2 2 2 3 2 2" xfId="7809" xr:uid="{00000000-0005-0000-0000-00002A020000}"/>
    <cellStyle name="Comma 10 3 2 2 2 2 3 3" xfId="5357" xr:uid="{00000000-0005-0000-0000-00002B020000}"/>
    <cellStyle name="Comma 10 3 2 2 2 2 4" xfId="3348" xr:uid="{00000000-0005-0000-0000-00002C020000}"/>
    <cellStyle name="Comma 10 3 2 2 2 2 4 2" xfId="7806" xr:uid="{00000000-0005-0000-0000-00002D020000}"/>
    <cellStyle name="Comma 10 3 2 2 2 2 5" xfId="5354" xr:uid="{00000000-0005-0000-0000-00002E020000}"/>
    <cellStyle name="Comma 10 3 2 2 2 3" xfId="1274" xr:uid="{00000000-0005-0000-0000-00002F020000}"/>
    <cellStyle name="Comma 10 3 2 2 2 3 2" xfId="1792" xr:uid="{00000000-0005-0000-0000-000030020000}"/>
    <cellStyle name="Comma 10 3 2 2 2 3 2 2" xfId="4134" xr:uid="{00000000-0005-0000-0000-000031020000}"/>
    <cellStyle name="Comma 10 3 2 2 2 3 2 2 2" xfId="7811" xr:uid="{00000000-0005-0000-0000-000032020000}"/>
    <cellStyle name="Comma 10 3 2 2 2 3 2 3" xfId="5359" xr:uid="{00000000-0005-0000-0000-000033020000}"/>
    <cellStyle name="Comma 10 3 2 2 2 3 3" xfId="3618" xr:uid="{00000000-0005-0000-0000-000034020000}"/>
    <cellStyle name="Comma 10 3 2 2 2 3 3 2" xfId="7810" xr:uid="{00000000-0005-0000-0000-000035020000}"/>
    <cellStyle name="Comma 10 3 2 2 2 3 4" xfId="5358" xr:uid="{00000000-0005-0000-0000-000036020000}"/>
    <cellStyle name="Comma 10 3 2 2 2 4" xfId="1166" xr:uid="{00000000-0005-0000-0000-000037020000}"/>
    <cellStyle name="Comma 10 3 2 2 2 4 2" xfId="1793" xr:uid="{00000000-0005-0000-0000-000038020000}"/>
    <cellStyle name="Comma 10 3 2 2 2 4 2 2" xfId="4135" xr:uid="{00000000-0005-0000-0000-000039020000}"/>
    <cellStyle name="Comma 10 3 2 2 2 4 2 2 2" xfId="7813" xr:uid="{00000000-0005-0000-0000-00003A020000}"/>
    <cellStyle name="Comma 10 3 2 2 2 4 2 3" xfId="5361" xr:uid="{00000000-0005-0000-0000-00003B020000}"/>
    <cellStyle name="Comma 10 3 2 2 2 4 3" xfId="3510" xr:uid="{00000000-0005-0000-0000-00003C020000}"/>
    <cellStyle name="Comma 10 3 2 2 2 4 3 2" xfId="7812" xr:uid="{00000000-0005-0000-0000-00003D020000}"/>
    <cellStyle name="Comma 10 3 2 2 2 4 4" xfId="5360" xr:uid="{00000000-0005-0000-0000-00003E020000}"/>
    <cellStyle name="Comma 10 3 2 2 2 5" xfId="1686" xr:uid="{00000000-0005-0000-0000-00003F020000}"/>
    <cellStyle name="Comma 10 3 2 2 2 5 2" xfId="1794" xr:uid="{00000000-0005-0000-0000-000040020000}"/>
    <cellStyle name="Comma 10 3 2 2 2 5 2 2" xfId="4136" xr:uid="{00000000-0005-0000-0000-000041020000}"/>
    <cellStyle name="Comma 10 3 2 2 2 5 2 2 2" xfId="7815" xr:uid="{00000000-0005-0000-0000-000042020000}"/>
    <cellStyle name="Comma 10 3 2 2 2 5 2 3" xfId="5363" xr:uid="{00000000-0005-0000-0000-000043020000}"/>
    <cellStyle name="Comma 10 3 2 2 2 5 3" xfId="4028" xr:uid="{00000000-0005-0000-0000-000044020000}"/>
    <cellStyle name="Comma 10 3 2 2 2 5 3 2" xfId="7814" xr:uid="{00000000-0005-0000-0000-000045020000}"/>
    <cellStyle name="Comma 10 3 2 2 2 5 4" xfId="5362" xr:uid="{00000000-0005-0000-0000-000046020000}"/>
    <cellStyle name="Comma 10 3 2 2 2 6" xfId="1789" xr:uid="{00000000-0005-0000-0000-000047020000}"/>
    <cellStyle name="Comma 10 3 2 2 2 6 2" xfId="4131" xr:uid="{00000000-0005-0000-0000-000048020000}"/>
    <cellStyle name="Comma 10 3 2 2 2 6 2 2" xfId="7816" xr:uid="{00000000-0005-0000-0000-000049020000}"/>
    <cellStyle name="Comma 10 3 2 2 2 6 3" xfId="5364" xr:uid="{00000000-0005-0000-0000-00004A020000}"/>
    <cellStyle name="Comma 10 3 2 2 2 7" xfId="3132" xr:uid="{00000000-0005-0000-0000-00004B020000}"/>
    <cellStyle name="Comma 10 3 2 2 2 7 2" xfId="7805" xr:uid="{00000000-0005-0000-0000-00004C020000}"/>
    <cellStyle name="Comma 10 3 2 2 2 8" xfId="5353" xr:uid="{00000000-0005-0000-0000-00004D020000}"/>
    <cellStyle name="Comma 10 3 2 2 3" xfId="842" xr:uid="{00000000-0005-0000-0000-00004E020000}"/>
    <cellStyle name="Comma 10 3 2 2 3 2" xfId="950" xr:uid="{00000000-0005-0000-0000-00004F020000}"/>
    <cellStyle name="Comma 10 3 2 2 3 2 2" xfId="1436" xr:uid="{00000000-0005-0000-0000-000050020000}"/>
    <cellStyle name="Comma 10 3 2 2 3 2 2 2" xfId="1797" xr:uid="{00000000-0005-0000-0000-000051020000}"/>
    <cellStyle name="Comma 10 3 2 2 3 2 2 2 2" xfId="4139" xr:uid="{00000000-0005-0000-0000-000052020000}"/>
    <cellStyle name="Comma 10 3 2 2 3 2 2 2 2 2" xfId="7820" xr:uid="{00000000-0005-0000-0000-000053020000}"/>
    <cellStyle name="Comma 10 3 2 2 3 2 2 2 3" xfId="5368" xr:uid="{00000000-0005-0000-0000-000054020000}"/>
    <cellStyle name="Comma 10 3 2 2 3 2 2 3" xfId="3780" xr:uid="{00000000-0005-0000-0000-000055020000}"/>
    <cellStyle name="Comma 10 3 2 2 3 2 2 3 2" xfId="7819" xr:uid="{00000000-0005-0000-0000-000056020000}"/>
    <cellStyle name="Comma 10 3 2 2 3 2 2 4" xfId="5367" xr:uid="{00000000-0005-0000-0000-000057020000}"/>
    <cellStyle name="Comma 10 3 2 2 3 2 3" xfId="1796" xr:uid="{00000000-0005-0000-0000-000058020000}"/>
    <cellStyle name="Comma 10 3 2 2 3 2 3 2" xfId="4138" xr:uid="{00000000-0005-0000-0000-000059020000}"/>
    <cellStyle name="Comma 10 3 2 2 3 2 3 2 2" xfId="7821" xr:uid="{00000000-0005-0000-0000-00005A020000}"/>
    <cellStyle name="Comma 10 3 2 2 3 2 3 3" xfId="5369" xr:uid="{00000000-0005-0000-0000-00005B020000}"/>
    <cellStyle name="Comma 10 3 2 2 3 2 4" xfId="3294" xr:uid="{00000000-0005-0000-0000-00005C020000}"/>
    <cellStyle name="Comma 10 3 2 2 3 2 4 2" xfId="7818" xr:uid="{00000000-0005-0000-0000-00005D020000}"/>
    <cellStyle name="Comma 10 3 2 2 3 2 5" xfId="5366" xr:uid="{00000000-0005-0000-0000-00005E020000}"/>
    <cellStyle name="Comma 10 3 2 2 3 3" xfId="1328" xr:uid="{00000000-0005-0000-0000-00005F020000}"/>
    <cellStyle name="Comma 10 3 2 2 3 3 2" xfId="1798" xr:uid="{00000000-0005-0000-0000-000060020000}"/>
    <cellStyle name="Comma 10 3 2 2 3 3 2 2" xfId="4140" xr:uid="{00000000-0005-0000-0000-000061020000}"/>
    <cellStyle name="Comma 10 3 2 2 3 3 2 2 2" xfId="7823" xr:uid="{00000000-0005-0000-0000-000062020000}"/>
    <cellStyle name="Comma 10 3 2 2 3 3 2 3" xfId="5371" xr:uid="{00000000-0005-0000-0000-000063020000}"/>
    <cellStyle name="Comma 10 3 2 2 3 3 3" xfId="3672" xr:uid="{00000000-0005-0000-0000-000064020000}"/>
    <cellStyle name="Comma 10 3 2 2 3 3 3 2" xfId="7822" xr:uid="{00000000-0005-0000-0000-000065020000}"/>
    <cellStyle name="Comma 10 3 2 2 3 3 4" xfId="5370" xr:uid="{00000000-0005-0000-0000-000066020000}"/>
    <cellStyle name="Comma 10 3 2 2 3 4" xfId="1112" xr:uid="{00000000-0005-0000-0000-000067020000}"/>
    <cellStyle name="Comma 10 3 2 2 3 4 2" xfId="1799" xr:uid="{00000000-0005-0000-0000-000068020000}"/>
    <cellStyle name="Comma 10 3 2 2 3 4 2 2" xfId="4141" xr:uid="{00000000-0005-0000-0000-000069020000}"/>
    <cellStyle name="Comma 10 3 2 2 3 4 2 2 2" xfId="7825" xr:uid="{00000000-0005-0000-0000-00006A020000}"/>
    <cellStyle name="Comma 10 3 2 2 3 4 2 3" xfId="5373" xr:uid="{00000000-0005-0000-0000-00006B020000}"/>
    <cellStyle name="Comma 10 3 2 2 3 4 3" xfId="3456" xr:uid="{00000000-0005-0000-0000-00006C020000}"/>
    <cellStyle name="Comma 10 3 2 2 3 4 3 2" xfId="7824" xr:uid="{00000000-0005-0000-0000-00006D020000}"/>
    <cellStyle name="Comma 10 3 2 2 3 4 4" xfId="5372" xr:uid="{00000000-0005-0000-0000-00006E020000}"/>
    <cellStyle name="Comma 10 3 2 2 3 5" xfId="1795" xr:uid="{00000000-0005-0000-0000-00006F020000}"/>
    <cellStyle name="Comma 10 3 2 2 3 5 2" xfId="4137" xr:uid="{00000000-0005-0000-0000-000070020000}"/>
    <cellStyle name="Comma 10 3 2 2 3 5 2 2" xfId="7826" xr:uid="{00000000-0005-0000-0000-000071020000}"/>
    <cellStyle name="Comma 10 3 2 2 3 5 3" xfId="5374" xr:uid="{00000000-0005-0000-0000-000072020000}"/>
    <cellStyle name="Comma 10 3 2 2 3 6" xfId="3186" xr:uid="{00000000-0005-0000-0000-000073020000}"/>
    <cellStyle name="Comma 10 3 2 2 3 6 2" xfId="7817" xr:uid="{00000000-0005-0000-0000-000074020000}"/>
    <cellStyle name="Comma 10 3 2 2 3 7" xfId="5365" xr:uid="{00000000-0005-0000-0000-000075020000}"/>
    <cellStyle name="Comma 10 3 2 2 4" xfId="896" xr:uid="{00000000-0005-0000-0000-000076020000}"/>
    <cellStyle name="Comma 10 3 2 2 4 2" xfId="1382" xr:uid="{00000000-0005-0000-0000-000077020000}"/>
    <cellStyle name="Comma 10 3 2 2 4 2 2" xfId="1801" xr:uid="{00000000-0005-0000-0000-000078020000}"/>
    <cellStyle name="Comma 10 3 2 2 4 2 2 2" xfId="4143" xr:uid="{00000000-0005-0000-0000-000079020000}"/>
    <cellStyle name="Comma 10 3 2 2 4 2 2 2 2" xfId="7829" xr:uid="{00000000-0005-0000-0000-00007A020000}"/>
    <cellStyle name="Comma 10 3 2 2 4 2 2 3" xfId="5377" xr:uid="{00000000-0005-0000-0000-00007B020000}"/>
    <cellStyle name="Comma 10 3 2 2 4 2 3" xfId="3726" xr:uid="{00000000-0005-0000-0000-00007C020000}"/>
    <cellStyle name="Comma 10 3 2 2 4 2 3 2" xfId="7828" xr:uid="{00000000-0005-0000-0000-00007D020000}"/>
    <cellStyle name="Comma 10 3 2 2 4 2 4" xfId="5376" xr:uid="{00000000-0005-0000-0000-00007E020000}"/>
    <cellStyle name="Comma 10 3 2 2 4 3" xfId="1800" xr:uid="{00000000-0005-0000-0000-00007F020000}"/>
    <cellStyle name="Comma 10 3 2 2 4 3 2" xfId="4142" xr:uid="{00000000-0005-0000-0000-000080020000}"/>
    <cellStyle name="Comma 10 3 2 2 4 3 2 2" xfId="7830" xr:uid="{00000000-0005-0000-0000-000081020000}"/>
    <cellStyle name="Comma 10 3 2 2 4 3 3" xfId="5378" xr:uid="{00000000-0005-0000-0000-000082020000}"/>
    <cellStyle name="Comma 10 3 2 2 4 4" xfId="3240" xr:uid="{00000000-0005-0000-0000-000083020000}"/>
    <cellStyle name="Comma 10 3 2 2 4 4 2" xfId="7827" xr:uid="{00000000-0005-0000-0000-000084020000}"/>
    <cellStyle name="Comma 10 3 2 2 4 5" xfId="5375" xr:uid="{00000000-0005-0000-0000-000085020000}"/>
    <cellStyle name="Comma 10 3 2 2 5" xfId="1220" xr:uid="{00000000-0005-0000-0000-000086020000}"/>
    <cellStyle name="Comma 10 3 2 2 5 2" xfId="1802" xr:uid="{00000000-0005-0000-0000-000087020000}"/>
    <cellStyle name="Comma 10 3 2 2 5 2 2" xfId="4144" xr:uid="{00000000-0005-0000-0000-000088020000}"/>
    <cellStyle name="Comma 10 3 2 2 5 2 2 2" xfId="7832" xr:uid="{00000000-0005-0000-0000-000089020000}"/>
    <cellStyle name="Comma 10 3 2 2 5 2 3" xfId="5380" xr:uid="{00000000-0005-0000-0000-00008A020000}"/>
    <cellStyle name="Comma 10 3 2 2 5 3" xfId="3564" xr:uid="{00000000-0005-0000-0000-00008B020000}"/>
    <cellStyle name="Comma 10 3 2 2 5 3 2" xfId="7831" xr:uid="{00000000-0005-0000-0000-00008C020000}"/>
    <cellStyle name="Comma 10 3 2 2 5 4" xfId="5379" xr:uid="{00000000-0005-0000-0000-00008D020000}"/>
    <cellStyle name="Comma 10 3 2 2 6" xfId="1058" xr:uid="{00000000-0005-0000-0000-00008E020000}"/>
    <cellStyle name="Comma 10 3 2 2 6 2" xfId="1803" xr:uid="{00000000-0005-0000-0000-00008F020000}"/>
    <cellStyle name="Comma 10 3 2 2 6 2 2" xfId="4145" xr:uid="{00000000-0005-0000-0000-000090020000}"/>
    <cellStyle name="Comma 10 3 2 2 6 2 2 2" xfId="7834" xr:uid="{00000000-0005-0000-0000-000091020000}"/>
    <cellStyle name="Comma 10 3 2 2 6 2 3" xfId="5382" xr:uid="{00000000-0005-0000-0000-000092020000}"/>
    <cellStyle name="Comma 10 3 2 2 6 3" xfId="3402" xr:uid="{00000000-0005-0000-0000-000093020000}"/>
    <cellStyle name="Comma 10 3 2 2 6 3 2" xfId="7833" xr:uid="{00000000-0005-0000-0000-000094020000}"/>
    <cellStyle name="Comma 10 3 2 2 6 4" xfId="5381" xr:uid="{00000000-0005-0000-0000-000095020000}"/>
    <cellStyle name="Comma 10 3 2 2 7" xfId="1544" xr:uid="{00000000-0005-0000-0000-000096020000}"/>
    <cellStyle name="Comma 10 3 2 2 7 2" xfId="1804" xr:uid="{00000000-0005-0000-0000-000097020000}"/>
    <cellStyle name="Comma 10 3 2 2 7 2 2" xfId="4146" xr:uid="{00000000-0005-0000-0000-000098020000}"/>
    <cellStyle name="Comma 10 3 2 2 7 2 2 2" xfId="7836" xr:uid="{00000000-0005-0000-0000-000099020000}"/>
    <cellStyle name="Comma 10 3 2 2 7 2 3" xfId="5384" xr:uid="{00000000-0005-0000-0000-00009A020000}"/>
    <cellStyle name="Comma 10 3 2 2 7 3" xfId="3888" xr:uid="{00000000-0005-0000-0000-00009B020000}"/>
    <cellStyle name="Comma 10 3 2 2 7 3 2" xfId="7835" xr:uid="{00000000-0005-0000-0000-00009C020000}"/>
    <cellStyle name="Comma 10 3 2 2 7 4" xfId="5383" xr:uid="{00000000-0005-0000-0000-00009D020000}"/>
    <cellStyle name="Comma 10 3 2 2 8" xfId="734" xr:uid="{00000000-0005-0000-0000-00009E020000}"/>
    <cellStyle name="Comma 10 3 2 2 8 2" xfId="1805" xr:uid="{00000000-0005-0000-0000-00009F020000}"/>
    <cellStyle name="Comma 10 3 2 2 8 2 2" xfId="4147" xr:uid="{00000000-0005-0000-0000-0000A0020000}"/>
    <cellStyle name="Comma 10 3 2 2 8 2 2 2" xfId="7838" xr:uid="{00000000-0005-0000-0000-0000A1020000}"/>
    <cellStyle name="Comma 10 3 2 2 8 2 3" xfId="5386" xr:uid="{00000000-0005-0000-0000-0000A2020000}"/>
    <cellStyle name="Comma 10 3 2 2 8 3" xfId="3078" xr:uid="{00000000-0005-0000-0000-0000A3020000}"/>
    <cellStyle name="Comma 10 3 2 2 8 3 2" xfId="7837" xr:uid="{00000000-0005-0000-0000-0000A4020000}"/>
    <cellStyle name="Comma 10 3 2 2 8 4" xfId="5385" xr:uid="{00000000-0005-0000-0000-0000A5020000}"/>
    <cellStyle name="Comma 10 3 2 2 9" xfId="1625" xr:uid="{00000000-0005-0000-0000-0000A6020000}"/>
    <cellStyle name="Comma 10 3 2 2 9 2" xfId="1806" xr:uid="{00000000-0005-0000-0000-0000A7020000}"/>
    <cellStyle name="Comma 10 3 2 2 9 2 2" xfId="4148" xr:uid="{00000000-0005-0000-0000-0000A8020000}"/>
    <cellStyle name="Comma 10 3 2 2 9 2 2 2" xfId="7840" xr:uid="{00000000-0005-0000-0000-0000A9020000}"/>
    <cellStyle name="Comma 10 3 2 2 9 2 3" xfId="5388" xr:uid="{00000000-0005-0000-0000-0000AA020000}"/>
    <cellStyle name="Comma 10 3 2 2 9 3" xfId="3969" xr:uid="{00000000-0005-0000-0000-0000AB020000}"/>
    <cellStyle name="Comma 10 3 2 2 9 3 2" xfId="7839" xr:uid="{00000000-0005-0000-0000-0000AC020000}"/>
    <cellStyle name="Comma 10 3 2 2 9 4" xfId="5387" xr:uid="{00000000-0005-0000-0000-0000AD020000}"/>
    <cellStyle name="Comma 10 3 2 3" xfId="624" xr:uid="{00000000-0005-0000-0000-0000AE020000}"/>
    <cellStyle name="Comma 10 3 2 3 2" xfId="1003" xr:uid="{00000000-0005-0000-0000-0000AF020000}"/>
    <cellStyle name="Comma 10 3 2 3 2 2" xfId="1489" xr:uid="{00000000-0005-0000-0000-0000B0020000}"/>
    <cellStyle name="Comma 10 3 2 3 2 2 2" xfId="1809" xr:uid="{00000000-0005-0000-0000-0000B1020000}"/>
    <cellStyle name="Comma 10 3 2 3 2 2 2 2" xfId="4151" xr:uid="{00000000-0005-0000-0000-0000B2020000}"/>
    <cellStyle name="Comma 10 3 2 3 2 2 2 2 2" xfId="7844" xr:uid="{00000000-0005-0000-0000-0000B3020000}"/>
    <cellStyle name="Comma 10 3 2 3 2 2 2 3" xfId="5392" xr:uid="{00000000-0005-0000-0000-0000B4020000}"/>
    <cellStyle name="Comma 10 3 2 3 2 2 3" xfId="3833" xr:uid="{00000000-0005-0000-0000-0000B5020000}"/>
    <cellStyle name="Comma 10 3 2 3 2 2 3 2" xfId="7843" xr:uid="{00000000-0005-0000-0000-0000B6020000}"/>
    <cellStyle name="Comma 10 3 2 3 2 2 4" xfId="5391" xr:uid="{00000000-0005-0000-0000-0000B7020000}"/>
    <cellStyle name="Comma 10 3 2 3 2 3" xfId="1808" xr:uid="{00000000-0005-0000-0000-0000B8020000}"/>
    <cellStyle name="Comma 10 3 2 3 2 3 2" xfId="4150" xr:uid="{00000000-0005-0000-0000-0000B9020000}"/>
    <cellStyle name="Comma 10 3 2 3 2 3 2 2" xfId="7845" xr:uid="{00000000-0005-0000-0000-0000BA020000}"/>
    <cellStyle name="Comma 10 3 2 3 2 3 3" xfId="5393" xr:uid="{00000000-0005-0000-0000-0000BB020000}"/>
    <cellStyle name="Comma 10 3 2 3 2 4" xfId="3347" xr:uid="{00000000-0005-0000-0000-0000BC020000}"/>
    <cellStyle name="Comma 10 3 2 3 2 4 2" xfId="7842" xr:uid="{00000000-0005-0000-0000-0000BD020000}"/>
    <cellStyle name="Comma 10 3 2 3 2 5" xfId="5390" xr:uid="{00000000-0005-0000-0000-0000BE020000}"/>
    <cellStyle name="Comma 10 3 2 3 3" xfId="1273" xr:uid="{00000000-0005-0000-0000-0000BF020000}"/>
    <cellStyle name="Comma 10 3 2 3 3 2" xfId="1810" xr:uid="{00000000-0005-0000-0000-0000C0020000}"/>
    <cellStyle name="Comma 10 3 2 3 3 2 2" xfId="4152" xr:uid="{00000000-0005-0000-0000-0000C1020000}"/>
    <cellStyle name="Comma 10 3 2 3 3 2 2 2" xfId="7847" xr:uid="{00000000-0005-0000-0000-0000C2020000}"/>
    <cellStyle name="Comma 10 3 2 3 3 2 3" xfId="5395" xr:uid="{00000000-0005-0000-0000-0000C3020000}"/>
    <cellStyle name="Comma 10 3 2 3 3 3" xfId="3617" xr:uid="{00000000-0005-0000-0000-0000C4020000}"/>
    <cellStyle name="Comma 10 3 2 3 3 3 2" xfId="7846" xr:uid="{00000000-0005-0000-0000-0000C5020000}"/>
    <cellStyle name="Comma 10 3 2 3 3 4" xfId="5394" xr:uid="{00000000-0005-0000-0000-0000C6020000}"/>
    <cellStyle name="Comma 10 3 2 3 4" xfId="1165" xr:uid="{00000000-0005-0000-0000-0000C7020000}"/>
    <cellStyle name="Comma 10 3 2 3 4 2" xfId="1811" xr:uid="{00000000-0005-0000-0000-0000C8020000}"/>
    <cellStyle name="Comma 10 3 2 3 4 2 2" xfId="4153" xr:uid="{00000000-0005-0000-0000-0000C9020000}"/>
    <cellStyle name="Comma 10 3 2 3 4 2 2 2" xfId="7849" xr:uid="{00000000-0005-0000-0000-0000CA020000}"/>
    <cellStyle name="Comma 10 3 2 3 4 2 3" xfId="5397" xr:uid="{00000000-0005-0000-0000-0000CB020000}"/>
    <cellStyle name="Comma 10 3 2 3 4 3" xfId="3509" xr:uid="{00000000-0005-0000-0000-0000CC020000}"/>
    <cellStyle name="Comma 10 3 2 3 4 3 2" xfId="7848" xr:uid="{00000000-0005-0000-0000-0000CD020000}"/>
    <cellStyle name="Comma 10 3 2 3 4 4" xfId="5396" xr:uid="{00000000-0005-0000-0000-0000CE020000}"/>
    <cellStyle name="Comma 10 3 2 3 5" xfId="787" xr:uid="{00000000-0005-0000-0000-0000CF020000}"/>
    <cellStyle name="Comma 10 3 2 3 5 2" xfId="1812" xr:uid="{00000000-0005-0000-0000-0000D0020000}"/>
    <cellStyle name="Comma 10 3 2 3 5 2 2" xfId="4154" xr:uid="{00000000-0005-0000-0000-0000D1020000}"/>
    <cellStyle name="Comma 10 3 2 3 5 2 2 2" xfId="7851" xr:uid="{00000000-0005-0000-0000-0000D2020000}"/>
    <cellStyle name="Comma 10 3 2 3 5 2 3" xfId="5399" xr:uid="{00000000-0005-0000-0000-0000D3020000}"/>
    <cellStyle name="Comma 10 3 2 3 5 3" xfId="3131" xr:uid="{00000000-0005-0000-0000-0000D4020000}"/>
    <cellStyle name="Comma 10 3 2 3 5 3 2" xfId="7850" xr:uid="{00000000-0005-0000-0000-0000D5020000}"/>
    <cellStyle name="Comma 10 3 2 3 5 4" xfId="5398" xr:uid="{00000000-0005-0000-0000-0000D6020000}"/>
    <cellStyle name="Comma 10 3 2 3 6" xfId="1685" xr:uid="{00000000-0005-0000-0000-0000D7020000}"/>
    <cellStyle name="Comma 10 3 2 3 6 2" xfId="1813" xr:uid="{00000000-0005-0000-0000-0000D8020000}"/>
    <cellStyle name="Comma 10 3 2 3 6 2 2" xfId="4155" xr:uid="{00000000-0005-0000-0000-0000D9020000}"/>
    <cellStyle name="Comma 10 3 2 3 6 2 2 2" xfId="7853" xr:uid="{00000000-0005-0000-0000-0000DA020000}"/>
    <cellStyle name="Comma 10 3 2 3 6 2 3" xfId="5401" xr:uid="{00000000-0005-0000-0000-0000DB020000}"/>
    <cellStyle name="Comma 10 3 2 3 6 3" xfId="4027" xr:uid="{00000000-0005-0000-0000-0000DC020000}"/>
    <cellStyle name="Comma 10 3 2 3 6 3 2" xfId="7852" xr:uid="{00000000-0005-0000-0000-0000DD020000}"/>
    <cellStyle name="Comma 10 3 2 3 6 4" xfId="5400" xr:uid="{00000000-0005-0000-0000-0000DE020000}"/>
    <cellStyle name="Comma 10 3 2 3 7" xfId="1807" xr:uid="{00000000-0005-0000-0000-0000DF020000}"/>
    <cellStyle name="Comma 10 3 2 3 7 2" xfId="4149" xr:uid="{00000000-0005-0000-0000-0000E0020000}"/>
    <cellStyle name="Comma 10 3 2 3 7 2 2" xfId="7854" xr:uid="{00000000-0005-0000-0000-0000E1020000}"/>
    <cellStyle name="Comma 10 3 2 3 7 3" xfId="5402" xr:uid="{00000000-0005-0000-0000-0000E2020000}"/>
    <cellStyle name="Comma 10 3 2 3 8" xfId="2968" xr:uid="{00000000-0005-0000-0000-0000E3020000}"/>
    <cellStyle name="Comma 10 3 2 3 8 2" xfId="7841" xr:uid="{00000000-0005-0000-0000-0000E4020000}"/>
    <cellStyle name="Comma 10 3 2 3 9" xfId="5389" xr:uid="{00000000-0005-0000-0000-0000E5020000}"/>
    <cellStyle name="Comma 10 3 2 4" xfId="651" xr:uid="{00000000-0005-0000-0000-0000E6020000}"/>
    <cellStyle name="Comma 10 3 2 4 2" xfId="949" xr:uid="{00000000-0005-0000-0000-0000E7020000}"/>
    <cellStyle name="Comma 10 3 2 4 2 2" xfId="1435" xr:uid="{00000000-0005-0000-0000-0000E8020000}"/>
    <cellStyle name="Comma 10 3 2 4 2 2 2" xfId="1816" xr:uid="{00000000-0005-0000-0000-0000E9020000}"/>
    <cellStyle name="Comma 10 3 2 4 2 2 2 2" xfId="4158" xr:uid="{00000000-0005-0000-0000-0000EA020000}"/>
    <cellStyle name="Comma 10 3 2 4 2 2 2 2 2" xfId="7858" xr:uid="{00000000-0005-0000-0000-0000EB020000}"/>
    <cellStyle name="Comma 10 3 2 4 2 2 2 3" xfId="5406" xr:uid="{00000000-0005-0000-0000-0000EC020000}"/>
    <cellStyle name="Comma 10 3 2 4 2 2 3" xfId="3779" xr:uid="{00000000-0005-0000-0000-0000ED020000}"/>
    <cellStyle name="Comma 10 3 2 4 2 2 3 2" xfId="7857" xr:uid="{00000000-0005-0000-0000-0000EE020000}"/>
    <cellStyle name="Comma 10 3 2 4 2 2 4" xfId="5405" xr:uid="{00000000-0005-0000-0000-0000EF020000}"/>
    <cellStyle name="Comma 10 3 2 4 2 3" xfId="1815" xr:uid="{00000000-0005-0000-0000-0000F0020000}"/>
    <cellStyle name="Comma 10 3 2 4 2 3 2" xfId="4157" xr:uid="{00000000-0005-0000-0000-0000F1020000}"/>
    <cellStyle name="Comma 10 3 2 4 2 3 2 2" xfId="7859" xr:uid="{00000000-0005-0000-0000-0000F2020000}"/>
    <cellStyle name="Comma 10 3 2 4 2 3 3" xfId="5407" xr:uid="{00000000-0005-0000-0000-0000F3020000}"/>
    <cellStyle name="Comma 10 3 2 4 2 4" xfId="3293" xr:uid="{00000000-0005-0000-0000-0000F4020000}"/>
    <cellStyle name="Comma 10 3 2 4 2 4 2" xfId="7856" xr:uid="{00000000-0005-0000-0000-0000F5020000}"/>
    <cellStyle name="Comma 10 3 2 4 2 5" xfId="5404" xr:uid="{00000000-0005-0000-0000-0000F6020000}"/>
    <cellStyle name="Comma 10 3 2 4 3" xfId="1327" xr:uid="{00000000-0005-0000-0000-0000F7020000}"/>
    <cellStyle name="Comma 10 3 2 4 3 2" xfId="1817" xr:uid="{00000000-0005-0000-0000-0000F8020000}"/>
    <cellStyle name="Comma 10 3 2 4 3 2 2" xfId="4159" xr:uid="{00000000-0005-0000-0000-0000F9020000}"/>
    <cellStyle name="Comma 10 3 2 4 3 2 2 2" xfId="7861" xr:uid="{00000000-0005-0000-0000-0000FA020000}"/>
    <cellStyle name="Comma 10 3 2 4 3 2 3" xfId="5409" xr:uid="{00000000-0005-0000-0000-0000FB020000}"/>
    <cellStyle name="Comma 10 3 2 4 3 3" xfId="3671" xr:uid="{00000000-0005-0000-0000-0000FC020000}"/>
    <cellStyle name="Comma 10 3 2 4 3 3 2" xfId="7860" xr:uid="{00000000-0005-0000-0000-0000FD020000}"/>
    <cellStyle name="Comma 10 3 2 4 3 4" xfId="5408" xr:uid="{00000000-0005-0000-0000-0000FE020000}"/>
    <cellStyle name="Comma 10 3 2 4 4" xfId="1111" xr:uid="{00000000-0005-0000-0000-0000FF020000}"/>
    <cellStyle name="Comma 10 3 2 4 4 2" xfId="1818" xr:uid="{00000000-0005-0000-0000-000000030000}"/>
    <cellStyle name="Comma 10 3 2 4 4 2 2" xfId="4160" xr:uid="{00000000-0005-0000-0000-000001030000}"/>
    <cellStyle name="Comma 10 3 2 4 4 2 2 2" xfId="7863" xr:uid="{00000000-0005-0000-0000-000002030000}"/>
    <cellStyle name="Comma 10 3 2 4 4 2 3" xfId="5411" xr:uid="{00000000-0005-0000-0000-000003030000}"/>
    <cellStyle name="Comma 10 3 2 4 4 3" xfId="3455" xr:uid="{00000000-0005-0000-0000-000004030000}"/>
    <cellStyle name="Comma 10 3 2 4 4 3 2" xfId="7862" xr:uid="{00000000-0005-0000-0000-000005030000}"/>
    <cellStyle name="Comma 10 3 2 4 4 4" xfId="5410" xr:uid="{00000000-0005-0000-0000-000006030000}"/>
    <cellStyle name="Comma 10 3 2 4 5" xfId="841" xr:uid="{00000000-0005-0000-0000-000007030000}"/>
    <cellStyle name="Comma 10 3 2 4 5 2" xfId="1819" xr:uid="{00000000-0005-0000-0000-000008030000}"/>
    <cellStyle name="Comma 10 3 2 4 5 2 2" xfId="4161" xr:uid="{00000000-0005-0000-0000-000009030000}"/>
    <cellStyle name="Comma 10 3 2 4 5 2 2 2" xfId="7865" xr:uid="{00000000-0005-0000-0000-00000A030000}"/>
    <cellStyle name="Comma 10 3 2 4 5 2 3" xfId="5413" xr:uid="{00000000-0005-0000-0000-00000B030000}"/>
    <cellStyle name="Comma 10 3 2 4 5 3" xfId="3185" xr:uid="{00000000-0005-0000-0000-00000C030000}"/>
    <cellStyle name="Comma 10 3 2 4 5 3 2" xfId="7864" xr:uid="{00000000-0005-0000-0000-00000D030000}"/>
    <cellStyle name="Comma 10 3 2 4 5 4" xfId="5412" xr:uid="{00000000-0005-0000-0000-00000E030000}"/>
    <cellStyle name="Comma 10 3 2 4 6" xfId="1814" xr:uid="{00000000-0005-0000-0000-00000F030000}"/>
    <cellStyle name="Comma 10 3 2 4 6 2" xfId="4156" xr:uid="{00000000-0005-0000-0000-000010030000}"/>
    <cellStyle name="Comma 10 3 2 4 6 2 2" xfId="7866" xr:uid="{00000000-0005-0000-0000-000011030000}"/>
    <cellStyle name="Comma 10 3 2 4 6 3" xfId="5414" xr:uid="{00000000-0005-0000-0000-000012030000}"/>
    <cellStyle name="Comma 10 3 2 4 7" xfId="2995" xr:uid="{00000000-0005-0000-0000-000013030000}"/>
    <cellStyle name="Comma 10 3 2 4 7 2" xfId="7855" xr:uid="{00000000-0005-0000-0000-000014030000}"/>
    <cellStyle name="Comma 10 3 2 4 8" xfId="5403" xr:uid="{00000000-0005-0000-0000-000015030000}"/>
    <cellStyle name="Comma 10 3 2 5" xfId="678" xr:uid="{00000000-0005-0000-0000-000016030000}"/>
    <cellStyle name="Comma 10 3 2 5 2" xfId="1381" xr:uid="{00000000-0005-0000-0000-000017030000}"/>
    <cellStyle name="Comma 10 3 2 5 2 2" xfId="1821" xr:uid="{00000000-0005-0000-0000-000018030000}"/>
    <cellStyle name="Comma 10 3 2 5 2 2 2" xfId="4163" xr:uid="{00000000-0005-0000-0000-000019030000}"/>
    <cellStyle name="Comma 10 3 2 5 2 2 2 2" xfId="7869" xr:uid="{00000000-0005-0000-0000-00001A030000}"/>
    <cellStyle name="Comma 10 3 2 5 2 2 3" xfId="5417" xr:uid="{00000000-0005-0000-0000-00001B030000}"/>
    <cellStyle name="Comma 10 3 2 5 2 3" xfId="3725" xr:uid="{00000000-0005-0000-0000-00001C030000}"/>
    <cellStyle name="Comma 10 3 2 5 2 3 2" xfId="7868" xr:uid="{00000000-0005-0000-0000-00001D030000}"/>
    <cellStyle name="Comma 10 3 2 5 2 4" xfId="5416" xr:uid="{00000000-0005-0000-0000-00001E030000}"/>
    <cellStyle name="Comma 10 3 2 5 3" xfId="895" xr:uid="{00000000-0005-0000-0000-00001F030000}"/>
    <cellStyle name="Comma 10 3 2 5 3 2" xfId="1822" xr:uid="{00000000-0005-0000-0000-000020030000}"/>
    <cellStyle name="Comma 10 3 2 5 3 2 2" xfId="4164" xr:uid="{00000000-0005-0000-0000-000021030000}"/>
    <cellStyle name="Comma 10 3 2 5 3 2 2 2" xfId="7871" xr:uid="{00000000-0005-0000-0000-000022030000}"/>
    <cellStyle name="Comma 10 3 2 5 3 2 3" xfId="5419" xr:uid="{00000000-0005-0000-0000-000023030000}"/>
    <cellStyle name="Comma 10 3 2 5 3 3" xfId="3239" xr:uid="{00000000-0005-0000-0000-000024030000}"/>
    <cellStyle name="Comma 10 3 2 5 3 3 2" xfId="7870" xr:uid="{00000000-0005-0000-0000-000025030000}"/>
    <cellStyle name="Comma 10 3 2 5 3 4" xfId="5418" xr:uid="{00000000-0005-0000-0000-000026030000}"/>
    <cellStyle name="Comma 10 3 2 5 4" xfId="1820" xr:uid="{00000000-0005-0000-0000-000027030000}"/>
    <cellStyle name="Comma 10 3 2 5 4 2" xfId="4162" xr:uid="{00000000-0005-0000-0000-000028030000}"/>
    <cellStyle name="Comma 10 3 2 5 4 2 2" xfId="7872" xr:uid="{00000000-0005-0000-0000-000029030000}"/>
    <cellStyle name="Comma 10 3 2 5 4 3" xfId="5420" xr:uid="{00000000-0005-0000-0000-00002A030000}"/>
    <cellStyle name="Comma 10 3 2 5 5" xfId="3022" xr:uid="{00000000-0005-0000-0000-00002B030000}"/>
    <cellStyle name="Comma 10 3 2 5 5 2" xfId="7867" xr:uid="{00000000-0005-0000-0000-00002C030000}"/>
    <cellStyle name="Comma 10 3 2 5 6" xfId="5415" xr:uid="{00000000-0005-0000-0000-00002D030000}"/>
    <cellStyle name="Comma 10 3 2 6" xfId="705" xr:uid="{00000000-0005-0000-0000-00002E030000}"/>
    <cellStyle name="Comma 10 3 2 6 2" xfId="1219" xr:uid="{00000000-0005-0000-0000-00002F030000}"/>
    <cellStyle name="Comma 10 3 2 6 2 2" xfId="1824" xr:uid="{00000000-0005-0000-0000-000030030000}"/>
    <cellStyle name="Comma 10 3 2 6 2 2 2" xfId="4166" xr:uid="{00000000-0005-0000-0000-000031030000}"/>
    <cellStyle name="Comma 10 3 2 6 2 2 2 2" xfId="7875" xr:uid="{00000000-0005-0000-0000-000032030000}"/>
    <cellStyle name="Comma 10 3 2 6 2 2 3" xfId="5423" xr:uid="{00000000-0005-0000-0000-000033030000}"/>
    <cellStyle name="Comma 10 3 2 6 2 3" xfId="3563" xr:uid="{00000000-0005-0000-0000-000034030000}"/>
    <cellStyle name="Comma 10 3 2 6 2 3 2" xfId="7874" xr:uid="{00000000-0005-0000-0000-000035030000}"/>
    <cellStyle name="Comma 10 3 2 6 2 4" xfId="5422" xr:uid="{00000000-0005-0000-0000-000036030000}"/>
    <cellStyle name="Comma 10 3 2 6 3" xfId="1823" xr:uid="{00000000-0005-0000-0000-000037030000}"/>
    <cellStyle name="Comma 10 3 2 6 3 2" xfId="4165" xr:uid="{00000000-0005-0000-0000-000038030000}"/>
    <cellStyle name="Comma 10 3 2 6 3 2 2" xfId="7876" xr:uid="{00000000-0005-0000-0000-000039030000}"/>
    <cellStyle name="Comma 10 3 2 6 3 3" xfId="5424" xr:uid="{00000000-0005-0000-0000-00003A030000}"/>
    <cellStyle name="Comma 10 3 2 6 4" xfId="3049" xr:uid="{00000000-0005-0000-0000-00003B030000}"/>
    <cellStyle name="Comma 10 3 2 6 4 2" xfId="7873" xr:uid="{00000000-0005-0000-0000-00003C030000}"/>
    <cellStyle name="Comma 10 3 2 6 5" xfId="5421" xr:uid="{00000000-0005-0000-0000-00003D030000}"/>
    <cellStyle name="Comma 10 3 2 7" xfId="1057" xr:uid="{00000000-0005-0000-0000-00003E030000}"/>
    <cellStyle name="Comma 10 3 2 7 2" xfId="1825" xr:uid="{00000000-0005-0000-0000-00003F030000}"/>
    <cellStyle name="Comma 10 3 2 7 2 2" xfId="4167" xr:uid="{00000000-0005-0000-0000-000040030000}"/>
    <cellStyle name="Comma 10 3 2 7 2 2 2" xfId="7878" xr:uid="{00000000-0005-0000-0000-000041030000}"/>
    <cellStyle name="Comma 10 3 2 7 2 3" xfId="5426" xr:uid="{00000000-0005-0000-0000-000042030000}"/>
    <cellStyle name="Comma 10 3 2 7 3" xfId="3401" xr:uid="{00000000-0005-0000-0000-000043030000}"/>
    <cellStyle name="Comma 10 3 2 7 3 2" xfId="7877" xr:uid="{00000000-0005-0000-0000-000044030000}"/>
    <cellStyle name="Comma 10 3 2 7 4" xfId="5425" xr:uid="{00000000-0005-0000-0000-000045030000}"/>
    <cellStyle name="Comma 10 3 2 8" xfId="1543" xr:uid="{00000000-0005-0000-0000-000046030000}"/>
    <cellStyle name="Comma 10 3 2 8 2" xfId="1826" xr:uid="{00000000-0005-0000-0000-000047030000}"/>
    <cellStyle name="Comma 10 3 2 8 2 2" xfId="4168" xr:uid="{00000000-0005-0000-0000-000048030000}"/>
    <cellStyle name="Comma 10 3 2 8 2 2 2" xfId="7880" xr:uid="{00000000-0005-0000-0000-000049030000}"/>
    <cellStyle name="Comma 10 3 2 8 2 3" xfId="5428" xr:uid="{00000000-0005-0000-0000-00004A030000}"/>
    <cellStyle name="Comma 10 3 2 8 3" xfId="3887" xr:uid="{00000000-0005-0000-0000-00004B030000}"/>
    <cellStyle name="Comma 10 3 2 8 3 2" xfId="7879" xr:uid="{00000000-0005-0000-0000-00004C030000}"/>
    <cellStyle name="Comma 10 3 2 8 4" xfId="5427" xr:uid="{00000000-0005-0000-0000-00004D030000}"/>
    <cellStyle name="Comma 10 3 2 9" xfId="733" xr:uid="{00000000-0005-0000-0000-00004E030000}"/>
    <cellStyle name="Comma 10 3 2 9 2" xfId="1827" xr:uid="{00000000-0005-0000-0000-00004F030000}"/>
    <cellStyle name="Comma 10 3 2 9 2 2" xfId="4169" xr:uid="{00000000-0005-0000-0000-000050030000}"/>
    <cellStyle name="Comma 10 3 2 9 2 2 2" xfId="7882" xr:uid="{00000000-0005-0000-0000-000051030000}"/>
    <cellStyle name="Comma 10 3 2 9 2 3" xfId="5430" xr:uid="{00000000-0005-0000-0000-000052030000}"/>
    <cellStyle name="Comma 10 3 2 9 3" xfId="3077" xr:uid="{00000000-0005-0000-0000-000053030000}"/>
    <cellStyle name="Comma 10 3 2 9 3 2" xfId="7881" xr:uid="{00000000-0005-0000-0000-000054030000}"/>
    <cellStyle name="Comma 10 3 2 9 4" xfId="5429" xr:uid="{00000000-0005-0000-0000-000055030000}"/>
    <cellStyle name="Comma 10 3 3" xfId="165" xr:uid="{00000000-0005-0000-0000-000056030000}"/>
    <cellStyle name="Comma 10 3 3 2" xfId="5431" xr:uid="{00000000-0005-0000-0000-000057030000}"/>
    <cellStyle name="Comma 10 3 4" xfId="5344" xr:uid="{00000000-0005-0000-0000-000058030000}"/>
    <cellStyle name="Comma 10 4" xfId="166" xr:uid="{00000000-0005-0000-0000-000059030000}"/>
    <cellStyle name="Comma 10 4 10" xfId="1597" xr:uid="{00000000-0005-0000-0000-00005A030000}"/>
    <cellStyle name="Comma 10 4 10 2" xfId="1829" xr:uid="{00000000-0005-0000-0000-00005B030000}"/>
    <cellStyle name="Comma 10 4 10 2 2" xfId="4171" xr:uid="{00000000-0005-0000-0000-00005C030000}"/>
    <cellStyle name="Comma 10 4 10 2 2 2" xfId="7885" xr:uid="{00000000-0005-0000-0000-00005D030000}"/>
    <cellStyle name="Comma 10 4 10 2 3" xfId="5434" xr:uid="{00000000-0005-0000-0000-00005E030000}"/>
    <cellStyle name="Comma 10 4 10 3" xfId="3941" xr:uid="{00000000-0005-0000-0000-00005F030000}"/>
    <cellStyle name="Comma 10 4 10 3 2" xfId="7884" xr:uid="{00000000-0005-0000-0000-000060030000}"/>
    <cellStyle name="Comma 10 4 10 4" xfId="5433" xr:uid="{00000000-0005-0000-0000-000061030000}"/>
    <cellStyle name="Comma 10 4 11" xfId="1626" xr:uid="{00000000-0005-0000-0000-000062030000}"/>
    <cellStyle name="Comma 10 4 11 2" xfId="1830" xr:uid="{00000000-0005-0000-0000-000063030000}"/>
    <cellStyle name="Comma 10 4 11 2 2" xfId="4172" xr:uid="{00000000-0005-0000-0000-000064030000}"/>
    <cellStyle name="Comma 10 4 11 2 2 2" xfId="7887" xr:uid="{00000000-0005-0000-0000-000065030000}"/>
    <cellStyle name="Comma 10 4 11 2 3" xfId="5436" xr:uid="{00000000-0005-0000-0000-000066030000}"/>
    <cellStyle name="Comma 10 4 11 3" xfId="3970" xr:uid="{00000000-0005-0000-0000-000067030000}"/>
    <cellStyle name="Comma 10 4 11 3 2" xfId="7886" xr:uid="{00000000-0005-0000-0000-000068030000}"/>
    <cellStyle name="Comma 10 4 11 4" xfId="5435" xr:uid="{00000000-0005-0000-0000-000069030000}"/>
    <cellStyle name="Comma 10 4 12" xfId="1828" xr:uid="{00000000-0005-0000-0000-00006A030000}"/>
    <cellStyle name="Comma 10 4 12 2" xfId="4170" xr:uid="{00000000-0005-0000-0000-00006B030000}"/>
    <cellStyle name="Comma 10 4 12 2 2" xfId="7888" xr:uid="{00000000-0005-0000-0000-00006C030000}"/>
    <cellStyle name="Comma 10 4 12 3" xfId="5437" xr:uid="{00000000-0005-0000-0000-00006D030000}"/>
    <cellStyle name="Comma 10 4 13" xfId="2915" xr:uid="{00000000-0005-0000-0000-00006E030000}"/>
    <cellStyle name="Comma 10 4 13 2" xfId="7883" xr:uid="{00000000-0005-0000-0000-00006F030000}"/>
    <cellStyle name="Comma 10 4 14" xfId="5432" xr:uid="{00000000-0005-0000-0000-000070030000}"/>
    <cellStyle name="Comma 10 4 2" xfId="454" xr:uid="{00000000-0005-0000-0000-000071030000}"/>
    <cellStyle name="Comma 10 4 2 10" xfId="1831" xr:uid="{00000000-0005-0000-0000-000072030000}"/>
    <cellStyle name="Comma 10 4 2 10 2" xfId="4173" xr:uid="{00000000-0005-0000-0000-000073030000}"/>
    <cellStyle name="Comma 10 4 2 10 2 2" xfId="7890" xr:uid="{00000000-0005-0000-0000-000074030000}"/>
    <cellStyle name="Comma 10 4 2 10 3" xfId="5439" xr:uid="{00000000-0005-0000-0000-000075030000}"/>
    <cellStyle name="Comma 10 4 2 11" xfId="2942" xr:uid="{00000000-0005-0000-0000-000076030000}"/>
    <cellStyle name="Comma 10 4 2 11 2" xfId="7889" xr:uid="{00000000-0005-0000-0000-000077030000}"/>
    <cellStyle name="Comma 10 4 2 12" xfId="5438" xr:uid="{00000000-0005-0000-0000-000078030000}"/>
    <cellStyle name="Comma 10 4 2 2" xfId="790" xr:uid="{00000000-0005-0000-0000-000079030000}"/>
    <cellStyle name="Comma 10 4 2 2 2" xfId="1006" xr:uid="{00000000-0005-0000-0000-00007A030000}"/>
    <cellStyle name="Comma 10 4 2 2 2 2" xfId="1492" xr:uid="{00000000-0005-0000-0000-00007B030000}"/>
    <cellStyle name="Comma 10 4 2 2 2 2 2" xfId="1834" xr:uid="{00000000-0005-0000-0000-00007C030000}"/>
    <cellStyle name="Comma 10 4 2 2 2 2 2 2" xfId="4176" xr:uid="{00000000-0005-0000-0000-00007D030000}"/>
    <cellStyle name="Comma 10 4 2 2 2 2 2 2 2" xfId="7894" xr:uid="{00000000-0005-0000-0000-00007E030000}"/>
    <cellStyle name="Comma 10 4 2 2 2 2 2 3" xfId="5443" xr:uid="{00000000-0005-0000-0000-00007F030000}"/>
    <cellStyle name="Comma 10 4 2 2 2 2 3" xfId="3836" xr:uid="{00000000-0005-0000-0000-000080030000}"/>
    <cellStyle name="Comma 10 4 2 2 2 2 3 2" xfId="7893" xr:uid="{00000000-0005-0000-0000-000081030000}"/>
    <cellStyle name="Comma 10 4 2 2 2 2 4" xfId="5442" xr:uid="{00000000-0005-0000-0000-000082030000}"/>
    <cellStyle name="Comma 10 4 2 2 2 3" xfId="1833" xr:uid="{00000000-0005-0000-0000-000083030000}"/>
    <cellStyle name="Comma 10 4 2 2 2 3 2" xfId="4175" xr:uid="{00000000-0005-0000-0000-000084030000}"/>
    <cellStyle name="Comma 10 4 2 2 2 3 2 2" xfId="7895" xr:uid="{00000000-0005-0000-0000-000085030000}"/>
    <cellStyle name="Comma 10 4 2 2 2 3 3" xfId="5444" xr:uid="{00000000-0005-0000-0000-000086030000}"/>
    <cellStyle name="Comma 10 4 2 2 2 4" xfId="3350" xr:uid="{00000000-0005-0000-0000-000087030000}"/>
    <cellStyle name="Comma 10 4 2 2 2 4 2" xfId="7892" xr:uid="{00000000-0005-0000-0000-000088030000}"/>
    <cellStyle name="Comma 10 4 2 2 2 5" xfId="5441" xr:uid="{00000000-0005-0000-0000-000089030000}"/>
    <cellStyle name="Comma 10 4 2 2 3" xfId="1276" xr:uid="{00000000-0005-0000-0000-00008A030000}"/>
    <cellStyle name="Comma 10 4 2 2 3 2" xfId="1835" xr:uid="{00000000-0005-0000-0000-00008B030000}"/>
    <cellStyle name="Comma 10 4 2 2 3 2 2" xfId="4177" xr:uid="{00000000-0005-0000-0000-00008C030000}"/>
    <cellStyle name="Comma 10 4 2 2 3 2 2 2" xfId="7897" xr:uid="{00000000-0005-0000-0000-00008D030000}"/>
    <cellStyle name="Comma 10 4 2 2 3 2 3" xfId="5446" xr:uid="{00000000-0005-0000-0000-00008E030000}"/>
    <cellStyle name="Comma 10 4 2 2 3 3" xfId="3620" xr:uid="{00000000-0005-0000-0000-00008F030000}"/>
    <cellStyle name="Comma 10 4 2 2 3 3 2" xfId="7896" xr:uid="{00000000-0005-0000-0000-000090030000}"/>
    <cellStyle name="Comma 10 4 2 2 3 4" xfId="5445" xr:uid="{00000000-0005-0000-0000-000091030000}"/>
    <cellStyle name="Comma 10 4 2 2 4" xfId="1168" xr:uid="{00000000-0005-0000-0000-000092030000}"/>
    <cellStyle name="Comma 10 4 2 2 4 2" xfId="1836" xr:uid="{00000000-0005-0000-0000-000093030000}"/>
    <cellStyle name="Comma 10 4 2 2 4 2 2" xfId="4178" xr:uid="{00000000-0005-0000-0000-000094030000}"/>
    <cellStyle name="Comma 10 4 2 2 4 2 2 2" xfId="7899" xr:uid="{00000000-0005-0000-0000-000095030000}"/>
    <cellStyle name="Comma 10 4 2 2 4 2 3" xfId="5448" xr:uid="{00000000-0005-0000-0000-000096030000}"/>
    <cellStyle name="Comma 10 4 2 2 4 3" xfId="3512" xr:uid="{00000000-0005-0000-0000-000097030000}"/>
    <cellStyle name="Comma 10 4 2 2 4 3 2" xfId="7898" xr:uid="{00000000-0005-0000-0000-000098030000}"/>
    <cellStyle name="Comma 10 4 2 2 4 4" xfId="5447" xr:uid="{00000000-0005-0000-0000-000099030000}"/>
    <cellStyle name="Comma 10 4 2 2 5" xfId="1688" xr:uid="{00000000-0005-0000-0000-00009A030000}"/>
    <cellStyle name="Comma 10 4 2 2 5 2" xfId="1837" xr:uid="{00000000-0005-0000-0000-00009B030000}"/>
    <cellStyle name="Comma 10 4 2 2 5 2 2" xfId="4179" xr:uid="{00000000-0005-0000-0000-00009C030000}"/>
    <cellStyle name="Comma 10 4 2 2 5 2 2 2" xfId="7901" xr:uid="{00000000-0005-0000-0000-00009D030000}"/>
    <cellStyle name="Comma 10 4 2 2 5 2 3" xfId="5450" xr:uid="{00000000-0005-0000-0000-00009E030000}"/>
    <cellStyle name="Comma 10 4 2 2 5 3" xfId="4030" xr:uid="{00000000-0005-0000-0000-00009F030000}"/>
    <cellStyle name="Comma 10 4 2 2 5 3 2" xfId="7900" xr:uid="{00000000-0005-0000-0000-0000A0030000}"/>
    <cellStyle name="Comma 10 4 2 2 5 4" xfId="5449" xr:uid="{00000000-0005-0000-0000-0000A1030000}"/>
    <cellStyle name="Comma 10 4 2 2 6" xfId="1832" xr:uid="{00000000-0005-0000-0000-0000A2030000}"/>
    <cellStyle name="Comma 10 4 2 2 6 2" xfId="4174" xr:uid="{00000000-0005-0000-0000-0000A3030000}"/>
    <cellStyle name="Comma 10 4 2 2 6 2 2" xfId="7902" xr:uid="{00000000-0005-0000-0000-0000A4030000}"/>
    <cellStyle name="Comma 10 4 2 2 6 3" xfId="5451" xr:uid="{00000000-0005-0000-0000-0000A5030000}"/>
    <cellStyle name="Comma 10 4 2 2 7" xfId="3134" xr:uid="{00000000-0005-0000-0000-0000A6030000}"/>
    <cellStyle name="Comma 10 4 2 2 7 2" xfId="7891" xr:uid="{00000000-0005-0000-0000-0000A7030000}"/>
    <cellStyle name="Comma 10 4 2 2 8" xfId="5440" xr:uid="{00000000-0005-0000-0000-0000A8030000}"/>
    <cellStyle name="Comma 10 4 2 3" xfId="844" xr:uid="{00000000-0005-0000-0000-0000A9030000}"/>
    <cellStyle name="Comma 10 4 2 3 2" xfId="952" xr:uid="{00000000-0005-0000-0000-0000AA030000}"/>
    <cellStyle name="Comma 10 4 2 3 2 2" xfId="1438" xr:uid="{00000000-0005-0000-0000-0000AB030000}"/>
    <cellStyle name="Comma 10 4 2 3 2 2 2" xfId="1840" xr:uid="{00000000-0005-0000-0000-0000AC030000}"/>
    <cellStyle name="Comma 10 4 2 3 2 2 2 2" xfId="4182" xr:uid="{00000000-0005-0000-0000-0000AD030000}"/>
    <cellStyle name="Comma 10 4 2 3 2 2 2 2 2" xfId="7906" xr:uid="{00000000-0005-0000-0000-0000AE030000}"/>
    <cellStyle name="Comma 10 4 2 3 2 2 2 3" xfId="5455" xr:uid="{00000000-0005-0000-0000-0000AF030000}"/>
    <cellStyle name="Comma 10 4 2 3 2 2 3" xfId="3782" xr:uid="{00000000-0005-0000-0000-0000B0030000}"/>
    <cellStyle name="Comma 10 4 2 3 2 2 3 2" xfId="7905" xr:uid="{00000000-0005-0000-0000-0000B1030000}"/>
    <cellStyle name="Comma 10 4 2 3 2 2 4" xfId="5454" xr:uid="{00000000-0005-0000-0000-0000B2030000}"/>
    <cellStyle name="Comma 10 4 2 3 2 3" xfId="1839" xr:uid="{00000000-0005-0000-0000-0000B3030000}"/>
    <cellStyle name="Comma 10 4 2 3 2 3 2" xfId="4181" xr:uid="{00000000-0005-0000-0000-0000B4030000}"/>
    <cellStyle name="Comma 10 4 2 3 2 3 2 2" xfId="7907" xr:uid="{00000000-0005-0000-0000-0000B5030000}"/>
    <cellStyle name="Comma 10 4 2 3 2 3 3" xfId="5456" xr:uid="{00000000-0005-0000-0000-0000B6030000}"/>
    <cellStyle name="Comma 10 4 2 3 2 4" xfId="3296" xr:uid="{00000000-0005-0000-0000-0000B7030000}"/>
    <cellStyle name="Comma 10 4 2 3 2 4 2" xfId="7904" xr:uid="{00000000-0005-0000-0000-0000B8030000}"/>
    <cellStyle name="Comma 10 4 2 3 2 5" xfId="5453" xr:uid="{00000000-0005-0000-0000-0000B9030000}"/>
    <cellStyle name="Comma 10 4 2 3 3" xfId="1330" xr:uid="{00000000-0005-0000-0000-0000BA030000}"/>
    <cellStyle name="Comma 10 4 2 3 3 2" xfId="1841" xr:uid="{00000000-0005-0000-0000-0000BB030000}"/>
    <cellStyle name="Comma 10 4 2 3 3 2 2" xfId="4183" xr:uid="{00000000-0005-0000-0000-0000BC030000}"/>
    <cellStyle name="Comma 10 4 2 3 3 2 2 2" xfId="7909" xr:uid="{00000000-0005-0000-0000-0000BD030000}"/>
    <cellStyle name="Comma 10 4 2 3 3 2 3" xfId="5458" xr:uid="{00000000-0005-0000-0000-0000BE030000}"/>
    <cellStyle name="Comma 10 4 2 3 3 3" xfId="3674" xr:uid="{00000000-0005-0000-0000-0000BF030000}"/>
    <cellStyle name="Comma 10 4 2 3 3 3 2" xfId="7908" xr:uid="{00000000-0005-0000-0000-0000C0030000}"/>
    <cellStyle name="Comma 10 4 2 3 3 4" xfId="5457" xr:uid="{00000000-0005-0000-0000-0000C1030000}"/>
    <cellStyle name="Comma 10 4 2 3 4" xfId="1114" xr:uid="{00000000-0005-0000-0000-0000C2030000}"/>
    <cellStyle name="Comma 10 4 2 3 4 2" xfId="1842" xr:uid="{00000000-0005-0000-0000-0000C3030000}"/>
    <cellStyle name="Comma 10 4 2 3 4 2 2" xfId="4184" xr:uid="{00000000-0005-0000-0000-0000C4030000}"/>
    <cellStyle name="Comma 10 4 2 3 4 2 2 2" xfId="7911" xr:uid="{00000000-0005-0000-0000-0000C5030000}"/>
    <cellStyle name="Comma 10 4 2 3 4 2 3" xfId="5460" xr:uid="{00000000-0005-0000-0000-0000C6030000}"/>
    <cellStyle name="Comma 10 4 2 3 4 3" xfId="3458" xr:uid="{00000000-0005-0000-0000-0000C7030000}"/>
    <cellStyle name="Comma 10 4 2 3 4 3 2" xfId="7910" xr:uid="{00000000-0005-0000-0000-0000C8030000}"/>
    <cellStyle name="Comma 10 4 2 3 4 4" xfId="5459" xr:uid="{00000000-0005-0000-0000-0000C9030000}"/>
    <cellStyle name="Comma 10 4 2 3 5" xfId="1838" xr:uid="{00000000-0005-0000-0000-0000CA030000}"/>
    <cellStyle name="Comma 10 4 2 3 5 2" xfId="4180" xr:uid="{00000000-0005-0000-0000-0000CB030000}"/>
    <cellStyle name="Comma 10 4 2 3 5 2 2" xfId="7912" xr:uid="{00000000-0005-0000-0000-0000CC030000}"/>
    <cellStyle name="Comma 10 4 2 3 5 3" xfId="5461" xr:uid="{00000000-0005-0000-0000-0000CD030000}"/>
    <cellStyle name="Comma 10 4 2 3 6" xfId="3188" xr:uid="{00000000-0005-0000-0000-0000CE030000}"/>
    <cellStyle name="Comma 10 4 2 3 6 2" xfId="7903" xr:uid="{00000000-0005-0000-0000-0000CF030000}"/>
    <cellStyle name="Comma 10 4 2 3 7" xfId="5452" xr:uid="{00000000-0005-0000-0000-0000D0030000}"/>
    <cellStyle name="Comma 10 4 2 4" xfId="898" xr:uid="{00000000-0005-0000-0000-0000D1030000}"/>
    <cellStyle name="Comma 10 4 2 4 2" xfId="1384" xr:uid="{00000000-0005-0000-0000-0000D2030000}"/>
    <cellStyle name="Comma 10 4 2 4 2 2" xfId="1844" xr:uid="{00000000-0005-0000-0000-0000D3030000}"/>
    <cellStyle name="Comma 10 4 2 4 2 2 2" xfId="4186" xr:uid="{00000000-0005-0000-0000-0000D4030000}"/>
    <cellStyle name="Comma 10 4 2 4 2 2 2 2" xfId="7915" xr:uid="{00000000-0005-0000-0000-0000D5030000}"/>
    <cellStyle name="Comma 10 4 2 4 2 2 3" xfId="5464" xr:uid="{00000000-0005-0000-0000-0000D6030000}"/>
    <cellStyle name="Comma 10 4 2 4 2 3" xfId="3728" xr:uid="{00000000-0005-0000-0000-0000D7030000}"/>
    <cellStyle name="Comma 10 4 2 4 2 3 2" xfId="7914" xr:uid="{00000000-0005-0000-0000-0000D8030000}"/>
    <cellStyle name="Comma 10 4 2 4 2 4" xfId="5463" xr:uid="{00000000-0005-0000-0000-0000D9030000}"/>
    <cellStyle name="Comma 10 4 2 4 3" xfId="1843" xr:uid="{00000000-0005-0000-0000-0000DA030000}"/>
    <cellStyle name="Comma 10 4 2 4 3 2" xfId="4185" xr:uid="{00000000-0005-0000-0000-0000DB030000}"/>
    <cellStyle name="Comma 10 4 2 4 3 2 2" xfId="7916" xr:uid="{00000000-0005-0000-0000-0000DC030000}"/>
    <cellStyle name="Comma 10 4 2 4 3 3" xfId="5465" xr:uid="{00000000-0005-0000-0000-0000DD030000}"/>
    <cellStyle name="Comma 10 4 2 4 4" xfId="3242" xr:uid="{00000000-0005-0000-0000-0000DE030000}"/>
    <cellStyle name="Comma 10 4 2 4 4 2" xfId="7913" xr:uid="{00000000-0005-0000-0000-0000DF030000}"/>
    <cellStyle name="Comma 10 4 2 4 5" xfId="5462" xr:uid="{00000000-0005-0000-0000-0000E0030000}"/>
    <cellStyle name="Comma 10 4 2 5" xfId="1222" xr:uid="{00000000-0005-0000-0000-0000E1030000}"/>
    <cellStyle name="Comma 10 4 2 5 2" xfId="1845" xr:uid="{00000000-0005-0000-0000-0000E2030000}"/>
    <cellStyle name="Comma 10 4 2 5 2 2" xfId="4187" xr:uid="{00000000-0005-0000-0000-0000E3030000}"/>
    <cellStyle name="Comma 10 4 2 5 2 2 2" xfId="7918" xr:uid="{00000000-0005-0000-0000-0000E4030000}"/>
    <cellStyle name="Comma 10 4 2 5 2 3" xfId="5467" xr:uid="{00000000-0005-0000-0000-0000E5030000}"/>
    <cellStyle name="Comma 10 4 2 5 3" xfId="3566" xr:uid="{00000000-0005-0000-0000-0000E6030000}"/>
    <cellStyle name="Comma 10 4 2 5 3 2" xfId="7917" xr:uid="{00000000-0005-0000-0000-0000E7030000}"/>
    <cellStyle name="Comma 10 4 2 5 4" xfId="5466" xr:uid="{00000000-0005-0000-0000-0000E8030000}"/>
    <cellStyle name="Comma 10 4 2 6" xfId="1060" xr:uid="{00000000-0005-0000-0000-0000E9030000}"/>
    <cellStyle name="Comma 10 4 2 6 2" xfId="1846" xr:uid="{00000000-0005-0000-0000-0000EA030000}"/>
    <cellStyle name="Comma 10 4 2 6 2 2" xfId="4188" xr:uid="{00000000-0005-0000-0000-0000EB030000}"/>
    <cellStyle name="Comma 10 4 2 6 2 2 2" xfId="7920" xr:uid="{00000000-0005-0000-0000-0000EC030000}"/>
    <cellStyle name="Comma 10 4 2 6 2 3" xfId="5469" xr:uid="{00000000-0005-0000-0000-0000ED030000}"/>
    <cellStyle name="Comma 10 4 2 6 3" xfId="3404" xr:uid="{00000000-0005-0000-0000-0000EE030000}"/>
    <cellStyle name="Comma 10 4 2 6 3 2" xfId="7919" xr:uid="{00000000-0005-0000-0000-0000EF030000}"/>
    <cellStyle name="Comma 10 4 2 6 4" xfId="5468" xr:uid="{00000000-0005-0000-0000-0000F0030000}"/>
    <cellStyle name="Comma 10 4 2 7" xfId="1546" xr:uid="{00000000-0005-0000-0000-0000F1030000}"/>
    <cellStyle name="Comma 10 4 2 7 2" xfId="1847" xr:uid="{00000000-0005-0000-0000-0000F2030000}"/>
    <cellStyle name="Comma 10 4 2 7 2 2" xfId="4189" xr:uid="{00000000-0005-0000-0000-0000F3030000}"/>
    <cellStyle name="Comma 10 4 2 7 2 2 2" xfId="7922" xr:uid="{00000000-0005-0000-0000-0000F4030000}"/>
    <cellStyle name="Comma 10 4 2 7 2 3" xfId="5471" xr:uid="{00000000-0005-0000-0000-0000F5030000}"/>
    <cellStyle name="Comma 10 4 2 7 3" xfId="3890" xr:uid="{00000000-0005-0000-0000-0000F6030000}"/>
    <cellStyle name="Comma 10 4 2 7 3 2" xfId="7921" xr:uid="{00000000-0005-0000-0000-0000F7030000}"/>
    <cellStyle name="Comma 10 4 2 7 4" xfId="5470" xr:uid="{00000000-0005-0000-0000-0000F8030000}"/>
    <cellStyle name="Comma 10 4 2 8" xfId="736" xr:uid="{00000000-0005-0000-0000-0000F9030000}"/>
    <cellStyle name="Comma 10 4 2 8 2" xfId="1848" xr:uid="{00000000-0005-0000-0000-0000FA030000}"/>
    <cellStyle name="Comma 10 4 2 8 2 2" xfId="4190" xr:uid="{00000000-0005-0000-0000-0000FB030000}"/>
    <cellStyle name="Comma 10 4 2 8 2 2 2" xfId="7924" xr:uid="{00000000-0005-0000-0000-0000FC030000}"/>
    <cellStyle name="Comma 10 4 2 8 2 3" xfId="5473" xr:uid="{00000000-0005-0000-0000-0000FD030000}"/>
    <cellStyle name="Comma 10 4 2 8 3" xfId="3080" xr:uid="{00000000-0005-0000-0000-0000FE030000}"/>
    <cellStyle name="Comma 10 4 2 8 3 2" xfId="7923" xr:uid="{00000000-0005-0000-0000-0000FF030000}"/>
    <cellStyle name="Comma 10 4 2 8 4" xfId="5472" xr:uid="{00000000-0005-0000-0000-000000040000}"/>
    <cellStyle name="Comma 10 4 2 9" xfId="1627" xr:uid="{00000000-0005-0000-0000-000001040000}"/>
    <cellStyle name="Comma 10 4 2 9 2" xfId="1849" xr:uid="{00000000-0005-0000-0000-000002040000}"/>
    <cellStyle name="Comma 10 4 2 9 2 2" xfId="4191" xr:uid="{00000000-0005-0000-0000-000003040000}"/>
    <cellStyle name="Comma 10 4 2 9 2 2 2" xfId="7926" xr:uid="{00000000-0005-0000-0000-000004040000}"/>
    <cellStyle name="Comma 10 4 2 9 2 3" xfId="5475" xr:uid="{00000000-0005-0000-0000-000005040000}"/>
    <cellStyle name="Comma 10 4 2 9 3" xfId="3971" xr:uid="{00000000-0005-0000-0000-000006040000}"/>
    <cellStyle name="Comma 10 4 2 9 3 2" xfId="7925" xr:uid="{00000000-0005-0000-0000-000007040000}"/>
    <cellStyle name="Comma 10 4 2 9 4" xfId="5474" xr:uid="{00000000-0005-0000-0000-000008040000}"/>
    <cellStyle name="Comma 10 4 3" xfId="625" xr:uid="{00000000-0005-0000-0000-000009040000}"/>
    <cellStyle name="Comma 10 4 3 2" xfId="1005" xr:uid="{00000000-0005-0000-0000-00000A040000}"/>
    <cellStyle name="Comma 10 4 3 2 2" xfId="1491" xr:uid="{00000000-0005-0000-0000-00000B040000}"/>
    <cellStyle name="Comma 10 4 3 2 2 2" xfId="1852" xr:uid="{00000000-0005-0000-0000-00000C040000}"/>
    <cellStyle name="Comma 10 4 3 2 2 2 2" xfId="4194" xr:uid="{00000000-0005-0000-0000-00000D040000}"/>
    <cellStyle name="Comma 10 4 3 2 2 2 2 2" xfId="7930" xr:uid="{00000000-0005-0000-0000-00000E040000}"/>
    <cellStyle name="Comma 10 4 3 2 2 2 3" xfId="5479" xr:uid="{00000000-0005-0000-0000-00000F040000}"/>
    <cellStyle name="Comma 10 4 3 2 2 3" xfId="3835" xr:uid="{00000000-0005-0000-0000-000010040000}"/>
    <cellStyle name="Comma 10 4 3 2 2 3 2" xfId="7929" xr:uid="{00000000-0005-0000-0000-000011040000}"/>
    <cellStyle name="Comma 10 4 3 2 2 4" xfId="5478" xr:uid="{00000000-0005-0000-0000-000012040000}"/>
    <cellStyle name="Comma 10 4 3 2 3" xfId="1851" xr:uid="{00000000-0005-0000-0000-000013040000}"/>
    <cellStyle name="Comma 10 4 3 2 3 2" xfId="4193" xr:uid="{00000000-0005-0000-0000-000014040000}"/>
    <cellStyle name="Comma 10 4 3 2 3 2 2" xfId="7931" xr:uid="{00000000-0005-0000-0000-000015040000}"/>
    <cellStyle name="Comma 10 4 3 2 3 3" xfId="5480" xr:uid="{00000000-0005-0000-0000-000016040000}"/>
    <cellStyle name="Comma 10 4 3 2 4" xfId="3349" xr:uid="{00000000-0005-0000-0000-000017040000}"/>
    <cellStyle name="Comma 10 4 3 2 4 2" xfId="7928" xr:uid="{00000000-0005-0000-0000-000018040000}"/>
    <cellStyle name="Comma 10 4 3 2 5" xfId="5477" xr:uid="{00000000-0005-0000-0000-000019040000}"/>
    <cellStyle name="Comma 10 4 3 3" xfId="1275" xr:uid="{00000000-0005-0000-0000-00001A040000}"/>
    <cellStyle name="Comma 10 4 3 3 2" xfId="1853" xr:uid="{00000000-0005-0000-0000-00001B040000}"/>
    <cellStyle name="Comma 10 4 3 3 2 2" xfId="4195" xr:uid="{00000000-0005-0000-0000-00001C040000}"/>
    <cellStyle name="Comma 10 4 3 3 2 2 2" xfId="7933" xr:uid="{00000000-0005-0000-0000-00001D040000}"/>
    <cellStyle name="Comma 10 4 3 3 2 3" xfId="5482" xr:uid="{00000000-0005-0000-0000-00001E040000}"/>
    <cellStyle name="Comma 10 4 3 3 3" xfId="3619" xr:uid="{00000000-0005-0000-0000-00001F040000}"/>
    <cellStyle name="Comma 10 4 3 3 3 2" xfId="7932" xr:uid="{00000000-0005-0000-0000-000020040000}"/>
    <cellStyle name="Comma 10 4 3 3 4" xfId="5481" xr:uid="{00000000-0005-0000-0000-000021040000}"/>
    <cellStyle name="Comma 10 4 3 4" xfId="1167" xr:uid="{00000000-0005-0000-0000-000022040000}"/>
    <cellStyle name="Comma 10 4 3 4 2" xfId="1854" xr:uid="{00000000-0005-0000-0000-000023040000}"/>
    <cellStyle name="Comma 10 4 3 4 2 2" xfId="4196" xr:uid="{00000000-0005-0000-0000-000024040000}"/>
    <cellStyle name="Comma 10 4 3 4 2 2 2" xfId="7935" xr:uid="{00000000-0005-0000-0000-000025040000}"/>
    <cellStyle name="Comma 10 4 3 4 2 3" xfId="5484" xr:uid="{00000000-0005-0000-0000-000026040000}"/>
    <cellStyle name="Comma 10 4 3 4 3" xfId="3511" xr:uid="{00000000-0005-0000-0000-000027040000}"/>
    <cellStyle name="Comma 10 4 3 4 3 2" xfId="7934" xr:uid="{00000000-0005-0000-0000-000028040000}"/>
    <cellStyle name="Comma 10 4 3 4 4" xfId="5483" xr:uid="{00000000-0005-0000-0000-000029040000}"/>
    <cellStyle name="Comma 10 4 3 5" xfId="789" xr:uid="{00000000-0005-0000-0000-00002A040000}"/>
    <cellStyle name="Comma 10 4 3 5 2" xfId="1855" xr:uid="{00000000-0005-0000-0000-00002B040000}"/>
    <cellStyle name="Comma 10 4 3 5 2 2" xfId="4197" xr:uid="{00000000-0005-0000-0000-00002C040000}"/>
    <cellStyle name="Comma 10 4 3 5 2 2 2" xfId="7937" xr:uid="{00000000-0005-0000-0000-00002D040000}"/>
    <cellStyle name="Comma 10 4 3 5 2 3" xfId="5486" xr:uid="{00000000-0005-0000-0000-00002E040000}"/>
    <cellStyle name="Comma 10 4 3 5 3" xfId="3133" xr:uid="{00000000-0005-0000-0000-00002F040000}"/>
    <cellStyle name="Comma 10 4 3 5 3 2" xfId="7936" xr:uid="{00000000-0005-0000-0000-000030040000}"/>
    <cellStyle name="Comma 10 4 3 5 4" xfId="5485" xr:uid="{00000000-0005-0000-0000-000031040000}"/>
    <cellStyle name="Comma 10 4 3 6" xfId="1687" xr:uid="{00000000-0005-0000-0000-000032040000}"/>
    <cellStyle name="Comma 10 4 3 6 2" xfId="1856" xr:uid="{00000000-0005-0000-0000-000033040000}"/>
    <cellStyle name="Comma 10 4 3 6 2 2" xfId="4198" xr:uid="{00000000-0005-0000-0000-000034040000}"/>
    <cellStyle name="Comma 10 4 3 6 2 2 2" xfId="7939" xr:uid="{00000000-0005-0000-0000-000035040000}"/>
    <cellStyle name="Comma 10 4 3 6 2 3" xfId="5488" xr:uid="{00000000-0005-0000-0000-000036040000}"/>
    <cellStyle name="Comma 10 4 3 6 3" xfId="4029" xr:uid="{00000000-0005-0000-0000-000037040000}"/>
    <cellStyle name="Comma 10 4 3 6 3 2" xfId="7938" xr:uid="{00000000-0005-0000-0000-000038040000}"/>
    <cellStyle name="Comma 10 4 3 6 4" xfId="5487" xr:uid="{00000000-0005-0000-0000-000039040000}"/>
    <cellStyle name="Comma 10 4 3 7" xfId="1850" xr:uid="{00000000-0005-0000-0000-00003A040000}"/>
    <cellStyle name="Comma 10 4 3 7 2" xfId="4192" xr:uid="{00000000-0005-0000-0000-00003B040000}"/>
    <cellStyle name="Comma 10 4 3 7 2 2" xfId="7940" xr:uid="{00000000-0005-0000-0000-00003C040000}"/>
    <cellStyle name="Comma 10 4 3 7 3" xfId="5489" xr:uid="{00000000-0005-0000-0000-00003D040000}"/>
    <cellStyle name="Comma 10 4 3 8" xfId="2969" xr:uid="{00000000-0005-0000-0000-00003E040000}"/>
    <cellStyle name="Comma 10 4 3 8 2" xfId="7927" xr:uid="{00000000-0005-0000-0000-00003F040000}"/>
    <cellStyle name="Comma 10 4 3 9" xfId="5476" xr:uid="{00000000-0005-0000-0000-000040040000}"/>
    <cellStyle name="Comma 10 4 4" xfId="652" xr:uid="{00000000-0005-0000-0000-000041040000}"/>
    <cellStyle name="Comma 10 4 4 2" xfId="951" xr:uid="{00000000-0005-0000-0000-000042040000}"/>
    <cellStyle name="Comma 10 4 4 2 2" xfId="1437" xr:uid="{00000000-0005-0000-0000-000043040000}"/>
    <cellStyle name="Comma 10 4 4 2 2 2" xfId="1859" xr:uid="{00000000-0005-0000-0000-000044040000}"/>
    <cellStyle name="Comma 10 4 4 2 2 2 2" xfId="4201" xr:uid="{00000000-0005-0000-0000-000045040000}"/>
    <cellStyle name="Comma 10 4 4 2 2 2 2 2" xfId="7944" xr:uid="{00000000-0005-0000-0000-000046040000}"/>
    <cellStyle name="Comma 10 4 4 2 2 2 3" xfId="5493" xr:uid="{00000000-0005-0000-0000-000047040000}"/>
    <cellStyle name="Comma 10 4 4 2 2 3" xfId="3781" xr:uid="{00000000-0005-0000-0000-000048040000}"/>
    <cellStyle name="Comma 10 4 4 2 2 3 2" xfId="7943" xr:uid="{00000000-0005-0000-0000-000049040000}"/>
    <cellStyle name="Comma 10 4 4 2 2 4" xfId="5492" xr:uid="{00000000-0005-0000-0000-00004A040000}"/>
    <cellStyle name="Comma 10 4 4 2 3" xfId="1858" xr:uid="{00000000-0005-0000-0000-00004B040000}"/>
    <cellStyle name="Comma 10 4 4 2 3 2" xfId="4200" xr:uid="{00000000-0005-0000-0000-00004C040000}"/>
    <cellStyle name="Comma 10 4 4 2 3 2 2" xfId="7945" xr:uid="{00000000-0005-0000-0000-00004D040000}"/>
    <cellStyle name="Comma 10 4 4 2 3 3" xfId="5494" xr:uid="{00000000-0005-0000-0000-00004E040000}"/>
    <cellStyle name="Comma 10 4 4 2 4" xfId="3295" xr:uid="{00000000-0005-0000-0000-00004F040000}"/>
    <cellStyle name="Comma 10 4 4 2 4 2" xfId="7942" xr:uid="{00000000-0005-0000-0000-000050040000}"/>
    <cellStyle name="Comma 10 4 4 2 5" xfId="5491" xr:uid="{00000000-0005-0000-0000-000051040000}"/>
    <cellStyle name="Comma 10 4 4 3" xfId="1329" xr:uid="{00000000-0005-0000-0000-000052040000}"/>
    <cellStyle name="Comma 10 4 4 3 2" xfId="1860" xr:uid="{00000000-0005-0000-0000-000053040000}"/>
    <cellStyle name="Comma 10 4 4 3 2 2" xfId="4202" xr:uid="{00000000-0005-0000-0000-000054040000}"/>
    <cellStyle name="Comma 10 4 4 3 2 2 2" xfId="7947" xr:uid="{00000000-0005-0000-0000-000055040000}"/>
    <cellStyle name="Comma 10 4 4 3 2 3" xfId="5496" xr:uid="{00000000-0005-0000-0000-000056040000}"/>
    <cellStyle name="Comma 10 4 4 3 3" xfId="3673" xr:uid="{00000000-0005-0000-0000-000057040000}"/>
    <cellStyle name="Comma 10 4 4 3 3 2" xfId="7946" xr:uid="{00000000-0005-0000-0000-000058040000}"/>
    <cellStyle name="Comma 10 4 4 3 4" xfId="5495" xr:uid="{00000000-0005-0000-0000-000059040000}"/>
    <cellStyle name="Comma 10 4 4 4" xfId="1113" xr:uid="{00000000-0005-0000-0000-00005A040000}"/>
    <cellStyle name="Comma 10 4 4 4 2" xfId="1861" xr:uid="{00000000-0005-0000-0000-00005B040000}"/>
    <cellStyle name="Comma 10 4 4 4 2 2" xfId="4203" xr:uid="{00000000-0005-0000-0000-00005C040000}"/>
    <cellStyle name="Comma 10 4 4 4 2 2 2" xfId="7949" xr:uid="{00000000-0005-0000-0000-00005D040000}"/>
    <cellStyle name="Comma 10 4 4 4 2 3" xfId="5498" xr:uid="{00000000-0005-0000-0000-00005E040000}"/>
    <cellStyle name="Comma 10 4 4 4 3" xfId="3457" xr:uid="{00000000-0005-0000-0000-00005F040000}"/>
    <cellStyle name="Comma 10 4 4 4 3 2" xfId="7948" xr:uid="{00000000-0005-0000-0000-000060040000}"/>
    <cellStyle name="Comma 10 4 4 4 4" xfId="5497" xr:uid="{00000000-0005-0000-0000-000061040000}"/>
    <cellStyle name="Comma 10 4 4 5" xfId="843" xr:uid="{00000000-0005-0000-0000-000062040000}"/>
    <cellStyle name="Comma 10 4 4 5 2" xfId="1862" xr:uid="{00000000-0005-0000-0000-000063040000}"/>
    <cellStyle name="Comma 10 4 4 5 2 2" xfId="4204" xr:uid="{00000000-0005-0000-0000-000064040000}"/>
    <cellStyle name="Comma 10 4 4 5 2 2 2" xfId="7951" xr:uid="{00000000-0005-0000-0000-000065040000}"/>
    <cellStyle name="Comma 10 4 4 5 2 3" xfId="5500" xr:uid="{00000000-0005-0000-0000-000066040000}"/>
    <cellStyle name="Comma 10 4 4 5 3" xfId="3187" xr:uid="{00000000-0005-0000-0000-000067040000}"/>
    <cellStyle name="Comma 10 4 4 5 3 2" xfId="7950" xr:uid="{00000000-0005-0000-0000-000068040000}"/>
    <cellStyle name="Comma 10 4 4 5 4" xfId="5499" xr:uid="{00000000-0005-0000-0000-000069040000}"/>
    <cellStyle name="Comma 10 4 4 6" xfId="1857" xr:uid="{00000000-0005-0000-0000-00006A040000}"/>
    <cellStyle name="Comma 10 4 4 6 2" xfId="4199" xr:uid="{00000000-0005-0000-0000-00006B040000}"/>
    <cellStyle name="Comma 10 4 4 6 2 2" xfId="7952" xr:uid="{00000000-0005-0000-0000-00006C040000}"/>
    <cellStyle name="Comma 10 4 4 6 3" xfId="5501" xr:uid="{00000000-0005-0000-0000-00006D040000}"/>
    <cellStyle name="Comma 10 4 4 7" xfId="2996" xr:uid="{00000000-0005-0000-0000-00006E040000}"/>
    <cellStyle name="Comma 10 4 4 7 2" xfId="7941" xr:uid="{00000000-0005-0000-0000-00006F040000}"/>
    <cellStyle name="Comma 10 4 4 8" xfId="5490" xr:uid="{00000000-0005-0000-0000-000070040000}"/>
    <cellStyle name="Comma 10 4 5" xfId="679" xr:uid="{00000000-0005-0000-0000-000071040000}"/>
    <cellStyle name="Comma 10 4 5 2" xfId="1383" xr:uid="{00000000-0005-0000-0000-000072040000}"/>
    <cellStyle name="Comma 10 4 5 2 2" xfId="1864" xr:uid="{00000000-0005-0000-0000-000073040000}"/>
    <cellStyle name="Comma 10 4 5 2 2 2" xfId="4206" xr:uid="{00000000-0005-0000-0000-000074040000}"/>
    <cellStyle name="Comma 10 4 5 2 2 2 2" xfId="7955" xr:uid="{00000000-0005-0000-0000-000075040000}"/>
    <cellStyle name="Comma 10 4 5 2 2 3" xfId="5504" xr:uid="{00000000-0005-0000-0000-000076040000}"/>
    <cellStyle name="Comma 10 4 5 2 3" xfId="3727" xr:uid="{00000000-0005-0000-0000-000077040000}"/>
    <cellStyle name="Comma 10 4 5 2 3 2" xfId="7954" xr:uid="{00000000-0005-0000-0000-000078040000}"/>
    <cellStyle name="Comma 10 4 5 2 4" xfId="5503" xr:uid="{00000000-0005-0000-0000-000079040000}"/>
    <cellStyle name="Comma 10 4 5 3" xfId="897" xr:uid="{00000000-0005-0000-0000-00007A040000}"/>
    <cellStyle name="Comma 10 4 5 3 2" xfId="1865" xr:uid="{00000000-0005-0000-0000-00007B040000}"/>
    <cellStyle name="Comma 10 4 5 3 2 2" xfId="4207" xr:uid="{00000000-0005-0000-0000-00007C040000}"/>
    <cellStyle name="Comma 10 4 5 3 2 2 2" xfId="7957" xr:uid="{00000000-0005-0000-0000-00007D040000}"/>
    <cellStyle name="Comma 10 4 5 3 2 3" xfId="5506" xr:uid="{00000000-0005-0000-0000-00007E040000}"/>
    <cellStyle name="Comma 10 4 5 3 3" xfId="3241" xr:uid="{00000000-0005-0000-0000-00007F040000}"/>
    <cellStyle name="Comma 10 4 5 3 3 2" xfId="7956" xr:uid="{00000000-0005-0000-0000-000080040000}"/>
    <cellStyle name="Comma 10 4 5 3 4" xfId="5505" xr:uid="{00000000-0005-0000-0000-000081040000}"/>
    <cellStyle name="Comma 10 4 5 4" xfId="1863" xr:uid="{00000000-0005-0000-0000-000082040000}"/>
    <cellStyle name="Comma 10 4 5 4 2" xfId="4205" xr:uid="{00000000-0005-0000-0000-000083040000}"/>
    <cellStyle name="Comma 10 4 5 4 2 2" xfId="7958" xr:uid="{00000000-0005-0000-0000-000084040000}"/>
    <cellStyle name="Comma 10 4 5 4 3" xfId="5507" xr:uid="{00000000-0005-0000-0000-000085040000}"/>
    <cellStyle name="Comma 10 4 5 5" xfId="3023" xr:uid="{00000000-0005-0000-0000-000086040000}"/>
    <cellStyle name="Comma 10 4 5 5 2" xfId="7953" xr:uid="{00000000-0005-0000-0000-000087040000}"/>
    <cellStyle name="Comma 10 4 5 6" xfId="5502" xr:uid="{00000000-0005-0000-0000-000088040000}"/>
    <cellStyle name="Comma 10 4 6" xfId="706" xr:uid="{00000000-0005-0000-0000-000089040000}"/>
    <cellStyle name="Comma 10 4 6 2" xfId="1221" xr:uid="{00000000-0005-0000-0000-00008A040000}"/>
    <cellStyle name="Comma 10 4 6 2 2" xfId="1867" xr:uid="{00000000-0005-0000-0000-00008B040000}"/>
    <cellStyle name="Comma 10 4 6 2 2 2" xfId="4209" xr:uid="{00000000-0005-0000-0000-00008C040000}"/>
    <cellStyle name="Comma 10 4 6 2 2 2 2" xfId="7961" xr:uid="{00000000-0005-0000-0000-00008D040000}"/>
    <cellStyle name="Comma 10 4 6 2 2 3" xfId="5510" xr:uid="{00000000-0005-0000-0000-00008E040000}"/>
    <cellStyle name="Comma 10 4 6 2 3" xfId="3565" xr:uid="{00000000-0005-0000-0000-00008F040000}"/>
    <cellStyle name="Comma 10 4 6 2 3 2" xfId="7960" xr:uid="{00000000-0005-0000-0000-000090040000}"/>
    <cellStyle name="Comma 10 4 6 2 4" xfId="5509" xr:uid="{00000000-0005-0000-0000-000091040000}"/>
    <cellStyle name="Comma 10 4 6 3" xfId="1866" xr:uid="{00000000-0005-0000-0000-000092040000}"/>
    <cellStyle name="Comma 10 4 6 3 2" xfId="4208" xr:uid="{00000000-0005-0000-0000-000093040000}"/>
    <cellStyle name="Comma 10 4 6 3 2 2" xfId="7962" xr:uid="{00000000-0005-0000-0000-000094040000}"/>
    <cellStyle name="Comma 10 4 6 3 3" xfId="5511" xr:uid="{00000000-0005-0000-0000-000095040000}"/>
    <cellStyle name="Comma 10 4 6 4" xfId="3050" xr:uid="{00000000-0005-0000-0000-000096040000}"/>
    <cellStyle name="Comma 10 4 6 4 2" xfId="7959" xr:uid="{00000000-0005-0000-0000-000097040000}"/>
    <cellStyle name="Comma 10 4 6 5" xfId="5508" xr:uid="{00000000-0005-0000-0000-000098040000}"/>
    <cellStyle name="Comma 10 4 7" xfId="1059" xr:uid="{00000000-0005-0000-0000-000099040000}"/>
    <cellStyle name="Comma 10 4 7 2" xfId="1868" xr:uid="{00000000-0005-0000-0000-00009A040000}"/>
    <cellStyle name="Comma 10 4 7 2 2" xfId="4210" xr:uid="{00000000-0005-0000-0000-00009B040000}"/>
    <cellStyle name="Comma 10 4 7 2 2 2" xfId="7964" xr:uid="{00000000-0005-0000-0000-00009C040000}"/>
    <cellStyle name="Comma 10 4 7 2 3" xfId="5513" xr:uid="{00000000-0005-0000-0000-00009D040000}"/>
    <cellStyle name="Comma 10 4 7 3" xfId="3403" xr:uid="{00000000-0005-0000-0000-00009E040000}"/>
    <cellStyle name="Comma 10 4 7 3 2" xfId="7963" xr:uid="{00000000-0005-0000-0000-00009F040000}"/>
    <cellStyle name="Comma 10 4 7 4" xfId="5512" xr:uid="{00000000-0005-0000-0000-0000A0040000}"/>
    <cellStyle name="Comma 10 4 8" xfId="1545" xr:uid="{00000000-0005-0000-0000-0000A1040000}"/>
    <cellStyle name="Comma 10 4 8 2" xfId="1869" xr:uid="{00000000-0005-0000-0000-0000A2040000}"/>
    <cellStyle name="Comma 10 4 8 2 2" xfId="4211" xr:uid="{00000000-0005-0000-0000-0000A3040000}"/>
    <cellStyle name="Comma 10 4 8 2 2 2" xfId="7966" xr:uid="{00000000-0005-0000-0000-0000A4040000}"/>
    <cellStyle name="Comma 10 4 8 2 3" xfId="5515" xr:uid="{00000000-0005-0000-0000-0000A5040000}"/>
    <cellStyle name="Comma 10 4 8 3" xfId="3889" xr:uid="{00000000-0005-0000-0000-0000A6040000}"/>
    <cellStyle name="Comma 10 4 8 3 2" xfId="7965" xr:uid="{00000000-0005-0000-0000-0000A7040000}"/>
    <cellStyle name="Comma 10 4 8 4" xfId="5514" xr:uid="{00000000-0005-0000-0000-0000A8040000}"/>
    <cellStyle name="Comma 10 4 9" xfId="735" xr:uid="{00000000-0005-0000-0000-0000A9040000}"/>
    <cellStyle name="Comma 10 4 9 2" xfId="1870" xr:uid="{00000000-0005-0000-0000-0000AA040000}"/>
    <cellStyle name="Comma 10 4 9 2 2" xfId="4212" xr:uid="{00000000-0005-0000-0000-0000AB040000}"/>
    <cellStyle name="Comma 10 4 9 2 2 2" xfId="7968" xr:uid="{00000000-0005-0000-0000-0000AC040000}"/>
    <cellStyle name="Comma 10 4 9 2 3" xfId="5517" xr:uid="{00000000-0005-0000-0000-0000AD040000}"/>
    <cellStyle name="Comma 10 4 9 3" xfId="3079" xr:uid="{00000000-0005-0000-0000-0000AE040000}"/>
    <cellStyle name="Comma 10 4 9 3 2" xfId="7967" xr:uid="{00000000-0005-0000-0000-0000AF040000}"/>
    <cellStyle name="Comma 10 4 9 4" xfId="5516" xr:uid="{00000000-0005-0000-0000-0000B0040000}"/>
    <cellStyle name="Comma 10 5" xfId="167" xr:uid="{00000000-0005-0000-0000-0000B1040000}"/>
    <cellStyle name="Comma 10 5 2" xfId="5518" xr:uid="{00000000-0005-0000-0000-0000B2040000}"/>
    <cellStyle name="Comma 10 6" xfId="5255" xr:uid="{00000000-0005-0000-0000-0000B3040000}"/>
    <cellStyle name="Comma 11" xfId="168" xr:uid="{00000000-0005-0000-0000-0000B4040000}"/>
    <cellStyle name="Comma 11 2" xfId="455" xr:uid="{00000000-0005-0000-0000-0000B5040000}"/>
    <cellStyle name="Comma 11 2 2" xfId="5520" xr:uid="{00000000-0005-0000-0000-0000B6040000}"/>
    <cellStyle name="Comma 11 3" xfId="5519" xr:uid="{00000000-0005-0000-0000-0000B7040000}"/>
    <cellStyle name="Comma 12" xfId="169" xr:uid="{00000000-0005-0000-0000-0000B8040000}"/>
    <cellStyle name="Comma 12 2" xfId="170" xr:uid="{00000000-0005-0000-0000-0000B9040000}"/>
    <cellStyle name="Comma 12 2 2" xfId="457" xr:uid="{00000000-0005-0000-0000-0000BA040000}"/>
    <cellStyle name="Comma 12 2 2 2" xfId="5523" xr:uid="{00000000-0005-0000-0000-0000BB040000}"/>
    <cellStyle name="Comma 12 2 3" xfId="5522" xr:uid="{00000000-0005-0000-0000-0000BC040000}"/>
    <cellStyle name="Comma 12 3" xfId="456" xr:uid="{00000000-0005-0000-0000-0000BD040000}"/>
    <cellStyle name="Comma 12 3 2" xfId="5524" xr:uid="{00000000-0005-0000-0000-0000BE040000}"/>
    <cellStyle name="Comma 12 4" xfId="5521" xr:uid="{00000000-0005-0000-0000-0000BF040000}"/>
    <cellStyle name="Comma 13" xfId="171" xr:uid="{00000000-0005-0000-0000-0000C0040000}"/>
    <cellStyle name="Comma 13 2" xfId="458" xr:uid="{00000000-0005-0000-0000-0000C1040000}"/>
    <cellStyle name="Comma 13 2 2" xfId="5526" xr:uid="{00000000-0005-0000-0000-0000C2040000}"/>
    <cellStyle name="Comma 13 3" xfId="5525" xr:uid="{00000000-0005-0000-0000-0000C3040000}"/>
    <cellStyle name="Comma 14" xfId="172" xr:uid="{00000000-0005-0000-0000-0000C4040000}"/>
    <cellStyle name="Comma 14 2" xfId="173" xr:uid="{00000000-0005-0000-0000-0000C5040000}"/>
    <cellStyle name="Comma 14 2 2" xfId="460" xr:uid="{00000000-0005-0000-0000-0000C6040000}"/>
    <cellStyle name="Comma 14 2 2 2" xfId="5529" xr:uid="{00000000-0005-0000-0000-0000C7040000}"/>
    <cellStyle name="Comma 14 2 3" xfId="5528" xr:uid="{00000000-0005-0000-0000-0000C8040000}"/>
    <cellStyle name="Comma 14 3" xfId="174" xr:uid="{00000000-0005-0000-0000-0000C9040000}"/>
    <cellStyle name="Comma 14 3 2" xfId="175" xr:uid="{00000000-0005-0000-0000-0000CA040000}"/>
    <cellStyle name="Comma 14 3 2 2" xfId="462" xr:uid="{00000000-0005-0000-0000-0000CB040000}"/>
    <cellStyle name="Comma 14 3 2 2 2" xfId="5532" xr:uid="{00000000-0005-0000-0000-0000CC040000}"/>
    <cellStyle name="Comma 14 3 2 3" xfId="5531" xr:uid="{00000000-0005-0000-0000-0000CD040000}"/>
    <cellStyle name="Comma 14 3 3" xfId="461" xr:uid="{00000000-0005-0000-0000-0000CE040000}"/>
    <cellStyle name="Comma 14 3 3 2" xfId="5533" xr:uid="{00000000-0005-0000-0000-0000CF040000}"/>
    <cellStyle name="Comma 14 3 4" xfId="5530" xr:uid="{00000000-0005-0000-0000-0000D0040000}"/>
    <cellStyle name="Comma 14 4" xfId="176" xr:uid="{00000000-0005-0000-0000-0000D1040000}"/>
    <cellStyle name="Comma 14 4 2" xfId="463" xr:uid="{00000000-0005-0000-0000-0000D2040000}"/>
    <cellStyle name="Comma 14 4 2 2" xfId="5535" xr:uid="{00000000-0005-0000-0000-0000D3040000}"/>
    <cellStyle name="Comma 14 4 3" xfId="5534" xr:uid="{00000000-0005-0000-0000-0000D4040000}"/>
    <cellStyle name="Comma 14 5" xfId="459" xr:uid="{00000000-0005-0000-0000-0000D5040000}"/>
    <cellStyle name="Comma 14 5 2" xfId="5536" xr:uid="{00000000-0005-0000-0000-0000D6040000}"/>
    <cellStyle name="Comma 14 6" xfId="5527" xr:uid="{00000000-0005-0000-0000-0000D7040000}"/>
    <cellStyle name="Comma 15" xfId="177" xr:uid="{00000000-0005-0000-0000-0000D8040000}"/>
    <cellStyle name="Comma 15 2" xfId="178" xr:uid="{00000000-0005-0000-0000-0000D9040000}"/>
    <cellStyle name="Comma 15 2 2" xfId="465" xr:uid="{00000000-0005-0000-0000-0000DA040000}"/>
    <cellStyle name="Comma 15 2 2 2" xfId="5539" xr:uid="{00000000-0005-0000-0000-0000DB040000}"/>
    <cellStyle name="Comma 15 2 3" xfId="5538" xr:uid="{00000000-0005-0000-0000-0000DC040000}"/>
    <cellStyle name="Comma 15 3" xfId="464" xr:uid="{00000000-0005-0000-0000-0000DD040000}"/>
    <cellStyle name="Comma 15 3 2" xfId="5540" xr:uid="{00000000-0005-0000-0000-0000DE040000}"/>
    <cellStyle name="Comma 15 4" xfId="5537" xr:uid="{00000000-0005-0000-0000-0000DF040000}"/>
    <cellStyle name="Comma 16" xfId="179" xr:uid="{00000000-0005-0000-0000-0000E0040000}"/>
    <cellStyle name="Comma 16 10" xfId="1598" xr:uid="{00000000-0005-0000-0000-0000E1040000}"/>
    <cellStyle name="Comma 16 10 2" xfId="1872" xr:uid="{00000000-0005-0000-0000-0000E2040000}"/>
    <cellStyle name="Comma 16 10 2 2" xfId="4214" xr:uid="{00000000-0005-0000-0000-0000E3040000}"/>
    <cellStyle name="Comma 16 10 2 2 2" xfId="7971" xr:uid="{00000000-0005-0000-0000-0000E4040000}"/>
    <cellStyle name="Comma 16 10 2 3" xfId="5543" xr:uid="{00000000-0005-0000-0000-0000E5040000}"/>
    <cellStyle name="Comma 16 10 3" xfId="3942" xr:uid="{00000000-0005-0000-0000-0000E6040000}"/>
    <cellStyle name="Comma 16 10 3 2" xfId="7970" xr:uid="{00000000-0005-0000-0000-0000E7040000}"/>
    <cellStyle name="Comma 16 10 4" xfId="5542" xr:uid="{00000000-0005-0000-0000-0000E8040000}"/>
    <cellStyle name="Comma 16 11" xfId="1628" xr:uid="{00000000-0005-0000-0000-0000E9040000}"/>
    <cellStyle name="Comma 16 11 2" xfId="1873" xr:uid="{00000000-0005-0000-0000-0000EA040000}"/>
    <cellStyle name="Comma 16 11 2 2" xfId="4215" xr:uid="{00000000-0005-0000-0000-0000EB040000}"/>
    <cellStyle name="Comma 16 11 2 2 2" xfId="7973" xr:uid="{00000000-0005-0000-0000-0000EC040000}"/>
    <cellStyle name="Comma 16 11 2 3" xfId="5545" xr:uid="{00000000-0005-0000-0000-0000ED040000}"/>
    <cellStyle name="Comma 16 11 3" xfId="3972" xr:uid="{00000000-0005-0000-0000-0000EE040000}"/>
    <cellStyle name="Comma 16 11 3 2" xfId="7972" xr:uid="{00000000-0005-0000-0000-0000EF040000}"/>
    <cellStyle name="Comma 16 11 4" xfId="5544" xr:uid="{00000000-0005-0000-0000-0000F0040000}"/>
    <cellStyle name="Comma 16 12" xfId="1871" xr:uid="{00000000-0005-0000-0000-0000F1040000}"/>
    <cellStyle name="Comma 16 12 2" xfId="4213" xr:uid="{00000000-0005-0000-0000-0000F2040000}"/>
    <cellStyle name="Comma 16 12 2 2" xfId="7974" xr:uid="{00000000-0005-0000-0000-0000F3040000}"/>
    <cellStyle name="Comma 16 12 3" xfId="5546" xr:uid="{00000000-0005-0000-0000-0000F4040000}"/>
    <cellStyle name="Comma 16 13" xfId="2916" xr:uid="{00000000-0005-0000-0000-0000F5040000}"/>
    <cellStyle name="Comma 16 13 2" xfId="7969" xr:uid="{00000000-0005-0000-0000-0000F6040000}"/>
    <cellStyle name="Comma 16 14" xfId="5541" xr:uid="{00000000-0005-0000-0000-0000F7040000}"/>
    <cellStyle name="Comma 16 2" xfId="466" xr:uid="{00000000-0005-0000-0000-0000F8040000}"/>
    <cellStyle name="Comma 16 2 10" xfId="1874" xr:uid="{00000000-0005-0000-0000-0000F9040000}"/>
    <cellStyle name="Comma 16 2 10 2" xfId="4216" xr:uid="{00000000-0005-0000-0000-0000FA040000}"/>
    <cellStyle name="Comma 16 2 10 2 2" xfId="7976" xr:uid="{00000000-0005-0000-0000-0000FB040000}"/>
    <cellStyle name="Comma 16 2 10 3" xfId="5548" xr:uid="{00000000-0005-0000-0000-0000FC040000}"/>
    <cellStyle name="Comma 16 2 11" xfId="2943" xr:uid="{00000000-0005-0000-0000-0000FD040000}"/>
    <cellStyle name="Comma 16 2 11 2" xfId="7975" xr:uid="{00000000-0005-0000-0000-0000FE040000}"/>
    <cellStyle name="Comma 16 2 12" xfId="5547" xr:uid="{00000000-0005-0000-0000-0000FF040000}"/>
    <cellStyle name="Comma 16 2 2" xfId="792" xr:uid="{00000000-0005-0000-0000-000000050000}"/>
    <cellStyle name="Comma 16 2 2 2" xfId="1008" xr:uid="{00000000-0005-0000-0000-000001050000}"/>
    <cellStyle name="Comma 16 2 2 2 2" xfId="1494" xr:uid="{00000000-0005-0000-0000-000002050000}"/>
    <cellStyle name="Comma 16 2 2 2 2 2" xfId="1877" xr:uid="{00000000-0005-0000-0000-000003050000}"/>
    <cellStyle name="Comma 16 2 2 2 2 2 2" xfId="4219" xr:uid="{00000000-0005-0000-0000-000004050000}"/>
    <cellStyle name="Comma 16 2 2 2 2 2 2 2" xfId="7980" xr:uid="{00000000-0005-0000-0000-000005050000}"/>
    <cellStyle name="Comma 16 2 2 2 2 2 3" xfId="5552" xr:uid="{00000000-0005-0000-0000-000006050000}"/>
    <cellStyle name="Comma 16 2 2 2 2 3" xfId="3838" xr:uid="{00000000-0005-0000-0000-000007050000}"/>
    <cellStyle name="Comma 16 2 2 2 2 3 2" xfId="7979" xr:uid="{00000000-0005-0000-0000-000008050000}"/>
    <cellStyle name="Comma 16 2 2 2 2 4" xfId="5551" xr:uid="{00000000-0005-0000-0000-000009050000}"/>
    <cellStyle name="Comma 16 2 2 2 3" xfId="1876" xr:uid="{00000000-0005-0000-0000-00000A050000}"/>
    <cellStyle name="Comma 16 2 2 2 3 2" xfId="4218" xr:uid="{00000000-0005-0000-0000-00000B050000}"/>
    <cellStyle name="Comma 16 2 2 2 3 2 2" xfId="7981" xr:uid="{00000000-0005-0000-0000-00000C050000}"/>
    <cellStyle name="Comma 16 2 2 2 3 3" xfId="5553" xr:uid="{00000000-0005-0000-0000-00000D050000}"/>
    <cellStyle name="Comma 16 2 2 2 4" xfId="3352" xr:uid="{00000000-0005-0000-0000-00000E050000}"/>
    <cellStyle name="Comma 16 2 2 2 4 2" xfId="7978" xr:uid="{00000000-0005-0000-0000-00000F050000}"/>
    <cellStyle name="Comma 16 2 2 2 5" xfId="5550" xr:uid="{00000000-0005-0000-0000-000010050000}"/>
    <cellStyle name="Comma 16 2 2 3" xfId="1278" xr:uid="{00000000-0005-0000-0000-000011050000}"/>
    <cellStyle name="Comma 16 2 2 3 2" xfId="1878" xr:uid="{00000000-0005-0000-0000-000012050000}"/>
    <cellStyle name="Comma 16 2 2 3 2 2" xfId="4220" xr:uid="{00000000-0005-0000-0000-000013050000}"/>
    <cellStyle name="Comma 16 2 2 3 2 2 2" xfId="7983" xr:uid="{00000000-0005-0000-0000-000014050000}"/>
    <cellStyle name="Comma 16 2 2 3 2 3" xfId="5555" xr:uid="{00000000-0005-0000-0000-000015050000}"/>
    <cellStyle name="Comma 16 2 2 3 3" xfId="3622" xr:uid="{00000000-0005-0000-0000-000016050000}"/>
    <cellStyle name="Comma 16 2 2 3 3 2" xfId="7982" xr:uid="{00000000-0005-0000-0000-000017050000}"/>
    <cellStyle name="Comma 16 2 2 3 4" xfId="5554" xr:uid="{00000000-0005-0000-0000-000018050000}"/>
    <cellStyle name="Comma 16 2 2 4" xfId="1170" xr:uid="{00000000-0005-0000-0000-000019050000}"/>
    <cellStyle name="Comma 16 2 2 4 2" xfId="1879" xr:uid="{00000000-0005-0000-0000-00001A050000}"/>
    <cellStyle name="Comma 16 2 2 4 2 2" xfId="4221" xr:uid="{00000000-0005-0000-0000-00001B050000}"/>
    <cellStyle name="Comma 16 2 2 4 2 2 2" xfId="7985" xr:uid="{00000000-0005-0000-0000-00001C050000}"/>
    <cellStyle name="Comma 16 2 2 4 2 3" xfId="5557" xr:uid="{00000000-0005-0000-0000-00001D050000}"/>
    <cellStyle name="Comma 16 2 2 4 3" xfId="3514" xr:uid="{00000000-0005-0000-0000-00001E050000}"/>
    <cellStyle name="Comma 16 2 2 4 3 2" xfId="7984" xr:uid="{00000000-0005-0000-0000-00001F050000}"/>
    <cellStyle name="Comma 16 2 2 4 4" xfId="5556" xr:uid="{00000000-0005-0000-0000-000020050000}"/>
    <cellStyle name="Comma 16 2 2 5" xfId="1690" xr:uid="{00000000-0005-0000-0000-000021050000}"/>
    <cellStyle name="Comma 16 2 2 5 2" xfId="1880" xr:uid="{00000000-0005-0000-0000-000022050000}"/>
    <cellStyle name="Comma 16 2 2 5 2 2" xfId="4222" xr:uid="{00000000-0005-0000-0000-000023050000}"/>
    <cellStyle name="Comma 16 2 2 5 2 2 2" xfId="7987" xr:uid="{00000000-0005-0000-0000-000024050000}"/>
    <cellStyle name="Comma 16 2 2 5 2 3" xfId="5559" xr:uid="{00000000-0005-0000-0000-000025050000}"/>
    <cellStyle name="Comma 16 2 2 5 3" xfId="4032" xr:uid="{00000000-0005-0000-0000-000026050000}"/>
    <cellStyle name="Comma 16 2 2 5 3 2" xfId="7986" xr:uid="{00000000-0005-0000-0000-000027050000}"/>
    <cellStyle name="Comma 16 2 2 5 4" xfId="5558" xr:uid="{00000000-0005-0000-0000-000028050000}"/>
    <cellStyle name="Comma 16 2 2 6" xfId="1875" xr:uid="{00000000-0005-0000-0000-000029050000}"/>
    <cellStyle name="Comma 16 2 2 6 2" xfId="4217" xr:uid="{00000000-0005-0000-0000-00002A050000}"/>
    <cellStyle name="Comma 16 2 2 6 2 2" xfId="7988" xr:uid="{00000000-0005-0000-0000-00002B050000}"/>
    <cellStyle name="Comma 16 2 2 6 3" xfId="5560" xr:uid="{00000000-0005-0000-0000-00002C050000}"/>
    <cellStyle name="Comma 16 2 2 7" xfId="3136" xr:uid="{00000000-0005-0000-0000-00002D050000}"/>
    <cellStyle name="Comma 16 2 2 7 2" xfId="7977" xr:uid="{00000000-0005-0000-0000-00002E050000}"/>
    <cellStyle name="Comma 16 2 2 8" xfId="5549" xr:uid="{00000000-0005-0000-0000-00002F050000}"/>
    <cellStyle name="Comma 16 2 3" xfId="846" xr:uid="{00000000-0005-0000-0000-000030050000}"/>
    <cellStyle name="Comma 16 2 3 2" xfId="954" xr:uid="{00000000-0005-0000-0000-000031050000}"/>
    <cellStyle name="Comma 16 2 3 2 2" xfId="1440" xr:uid="{00000000-0005-0000-0000-000032050000}"/>
    <cellStyle name="Comma 16 2 3 2 2 2" xfId="1883" xr:uid="{00000000-0005-0000-0000-000033050000}"/>
    <cellStyle name="Comma 16 2 3 2 2 2 2" xfId="4225" xr:uid="{00000000-0005-0000-0000-000034050000}"/>
    <cellStyle name="Comma 16 2 3 2 2 2 2 2" xfId="7992" xr:uid="{00000000-0005-0000-0000-000035050000}"/>
    <cellStyle name="Comma 16 2 3 2 2 2 3" xfId="5564" xr:uid="{00000000-0005-0000-0000-000036050000}"/>
    <cellStyle name="Comma 16 2 3 2 2 3" xfId="3784" xr:uid="{00000000-0005-0000-0000-000037050000}"/>
    <cellStyle name="Comma 16 2 3 2 2 3 2" xfId="7991" xr:uid="{00000000-0005-0000-0000-000038050000}"/>
    <cellStyle name="Comma 16 2 3 2 2 4" xfId="5563" xr:uid="{00000000-0005-0000-0000-000039050000}"/>
    <cellStyle name="Comma 16 2 3 2 3" xfId="1882" xr:uid="{00000000-0005-0000-0000-00003A050000}"/>
    <cellStyle name="Comma 16 2 3 2 3 2" xfId="4224" xr:uid="{00000000-0005-0000-0000-00003B050000}"/>
    <cellStyle name="Comma 16 2 3 2 3 2 2" xfId="7993" xr:uid="{00000000-0005-0000-0000-00003C050000}"/>
    <cellStyle name="Comma 16 2 3 2 3 3" xfId="5565" xr:uid="{00000000-0005-0000-0000-00003D050000}"/>
    <cellStyle name="Comma 16 2 3 2 4" xfId="3298" xr:uid="{00000000-0005-0000-0000-00003E050000}"/>
    <cellStyle name="Comma 16 2 3 2 4 2" xfId="7990" xr:uid="{00000000-0005-0000-0000-00003F050000}"/>
    <cellStyle name="Comma 16 2 3 2 5" xfId="5562" xr:uid="{00000000-0005-0000-0000-000040050000}"/>
    <cellStyle name="Comma 16 2 3 3" xfId="1332" xr:uid="{00000000-0005-0000-0000-000041050000}"/>
    <cellStyle name="Comma 16 2 3 3 2" xfId="1884" xr:uid="{00000000-0005-0000-0000-000042050000}"/>
    <cellStyle name="Comma 16 2 3 3 2 2" xfId="4226" xr:uid="{00000000-0005-0000-0000-000043050000}"/>
    <cellStyle name="Comma 16 2 3 3 2 2 2" xfId="7995" xr:uid="{00000000-0005-0000-0000-000044050000}"/>
    <cellStyle name="Comma 16 2 3 3 2 3" xfId="5567" xr:uid="{00000000-0005-0000-0000-000045050000}"/>
    <cellStyle name="Comma 16 2 3 3 3" xfId="3676" xr:uid="{00000000-0005-0000-0000-000046050000}"/>
    <cellStyle name="Comma 16 2 3 3 3 2" xfId="7994" xr:uid="{00000000-0005-0000-0000-000047050000}"/>
    <cellStyle name="Comma 16 2 3 3 4" xfId="5566" xr:uid="{00000000-0005-0000-0000-000048050000}"/>
    <cellStyle name="Comma 16 2 3 4" xfId="1116" xr:uid="{00000000-0005-0000-0000-000049050000}"/>
    <cellStyle name="Comma 16 2 3 4 2" xfId="1885" xr:uid="{00000000-0005-0000-0000-00004A050000}"/>
    <cellStyle name="Comma 16 2 3 4 2 2" xfId="4227" xr:uid="{00000000-0005-0000-0000-00004B050000}"/>
    <cellStyle name="Comma 16 2 3 4 2 2 2" xfId="7997" xr:uid="{00000000-0005-0000-0000-00004C050000}"/>
    <cellStyle name="Comma 16 2 3 4 2 3" xfId="5569" xr:uid="{00000000-0005-0000-0000-00004D050000}"/>
    <cellStyle name="Comma 16 2 3 4 3" xfId="3460" xr:uid="{00000000-0005-0000-0000-00004E050000}"/>
    <cellStyle name="Comma 16 2 3 4 3 2" xfId="7996" xr:uid="{00000000-0005-0000-0000-00004F050000}"/>
    <cellStyle name="Comma 16 2 3 4 4" xfId="5568" xr:uid="{00000000-0005-0000-0000-000050050000}"/>
    <cellStyle name="Comma 16 2 3 5" xfId="1881" xr:uid="{00000000-0005-0000-0000-000051050000}"/>
    <cellStyle name="Comma 16 2 3 5 2" xfId="4223" xr:uid="{00000000-0005-0000-0000-000052050000}"/>
    <cellStyle name="Comma 16 2 3 5 2 2" xfId="7998" xr:uid="{00000000-0005-0000-0000-000053050000}"/>
    <cellStyle name="Comma 16 2 3 5 3" xfId="5570" xr:uid="{00000000-0005-0000-0000-000054050000}"/>
    <cellStyle name="Comma 16 2 3 6" xfId="3190" xr:uid="{00000000-0005-0000-0000-000055050000}"/>
    <cellStyle name="Comma 16 2 3 6 2" xfId="7989" xr:uid="{00000000-0005-0000-0000-000056050000}"/>
    <cellStyle name="Comma 16 2 3 7" xfId="5561" xr:uid="{00000000-0005-0000-0000-000057050000}"/>
    <cellStyle name="Comma 16 2 4" xfId="900" xr:uid="{00000000-0005-0000-0000-000058050000}"/>
    <cellStyle name="Comma 16 2 4 2" xfId="1386" xr:uid="{00000000-0005-0000-0000-000059050000}"/>
    <cellStyle name="Comma 16 2 4 2 2" xfId="1887" xr:uid="{00000000-0005-0000-0000-00005A050000}"/>
    <cellStyle name="Comma 16 2 4 2 2 2" xfId="4229" xr:uid="{00000000-0005-0000-0000-00005B050000}"/>
    <cellStyle name="Comma 16 2 4 2 2 2 2" xfId="8001" xr:uid="{00000000-0005-0000-0000-00005C050000}"/>
    <cellStyle name="Comma 16 2 4 2 2 3" xfId="5573" xr:uid="{00000000-0005-0000-0000-00005D050000}"/>
    <cellStyle name="Comma 16 2 4 2 3" xfId="3730" xr:uid="{00000000-0005-0000-0000-00005E050000}"/>
    <cellStyle name="Comma 16 2 4 2 3 2" xfId="8000" xr:uid="{00000000-0005-0000-0000-00005F050000}"/>
    <cellStyle name="Comma 16 2 4 2 4" xfId="5572" xr:uid="{00000000-0005-0000-0000-000060050000}"/>
    <cellStyle name="Comma 16 2 4 3" xfId="1886" xr:uid="{00000000-0005-0000-0000-000061050000}"/>
    <cellStyle name="Comma 16 2 4 3 2" xfId="4228" xr:uid="{00000000-0005-0000-0000-000062050000}"/>
    <cellStyle name="Comma 16 2 4 3 2 2" xfId="8002" xr:uid="{00000000-0005-0000-0000-000063050000}"/>
    <cellStyle name="Comma 16 2 4 3 3" xfId="5574" xr:uid="{00000000-0005-0000-0000-000064050000}"/>
    <cellStyle name="Comma 16 2 4 4" xfId="3244" xr:uid="{00000000-0005-0000-0000-000065050000}"/>
    <cellStyle name="Comma 16 2 4 4 2" xfId="7999" xr:uid="{00000000-0005-0000-0000-000066050000}"/>
    <cellStyle name="Comma 16 2 4 5" xfId="5571" xr:uid="{00000000-0005-0000-0000-000067050000}"/>
    <cellStyle name="Comma 16 2 5" xfId="1224" xr:uid="{00000000-0005-0000-0000-000068050000}"/>
    <cellStyle name="Comma 16 2 5 2" xfId="1888" xr:uid="{00000000-0005-0000-0000-000069050000}"/>
    <cellStyle name="Comma 16 2 5 2 2" xfId="4230" xr:uid="{00000000-0005-0000-0000-00006A050000}"/>
    <cellStyle name="Comma 16 2 5 2 2 2" xfId="8004" xr:uid="{00000000-0005-0000-0000-00006B050000}"/>
    <cellStyle name="Comma 16 2 5 2 3" xfId="5576" xr:uid="{00000000-0005-0000-0000-00006C050000}"/>
    <cellStyle name="Comma 16 2 5 3" xfId="3568" xr:uid="{00000000-0005-0000-0000-00006D050000}"/>
    <cellStyle name="Comma 16 2 5 3 2" xfId="8003" xr:uid="{00000000-0005-0000-0000-00006E050000}"/>
    <cellStyle name="Comma 16 2 5 4" xfId="5575" xr:uid="{00000000-0005-0000-0000-00006F050000}"/>
    <cellStyle name="Comma 16 2 6" xfId="1062" xr:uid="{00000000-0005-0000-0000-000070050000}"/>
    <cellStyle name="Comma 16 2 6 2" xfId="1889" xr:uid="{00000000-0005-0000-0000-000071050000}"/>
    <cellStyle name="Comma 16 2 6 2 2" xfId="4231" xr:uid="{00000000-0005-0000-0000-000072050000}"/>
    <cellStyle name="Comma 16 2 6 2 2 2" xfId="8006" xr:uid="{00000000-0005-0000-0000-000073050000}"/>
    <cellStyle name="Comma 16 2 6 2 3" xfId="5578" xr:uid="{00000000-0005-0000-0000-000074050000}"/>
    <cellStyle name="Comma 16 2 6 3" xfId="3406" xr:uid="{00000000-0005-0000-0000-000075050000}"/>
    <cellStyle name="Comma 16 2 6 3 2" xfId="8005" xr:uid="{00000000-0005-0000-0000-000076050000}"/>
    <cellStyle name="Comma 16 2 6 4" xfId="5577" xr:uid="{00000000-0005-0000-0000-000077050000}"/>
    <cellStyle name="Comma 16 2 7" xfId="1548" xr:uid="{00000000-0005-0000-0000-000078050000}"/>
    <cellStyle name="Comma 16 2 7 2" xfId="1890" xr:uid="{00000000-0005-0000-0000-000079050000}"/>
    <cellStyle name="Comma 16 2 7 2 2" xfId="4232" xr:uid="{00000000-0005-0000-0000-00007A050000}"/>
    <cellStyle name="Comma 16 2 7 2 2 2" xfId="8008" xr:uid="{00000000-0005-0000-0000-00007B050000}"/>
    <cellStyle name="Comma 16 2 7 2 3" xfId="5580" xr:uid="{00000000-0005-0000-0000-00007C050000}"/>
    <cellStyle name="Comma 16 2 7 3" xfId="3892" xr:uid="{00000000-0005-0000-0000-00007D050000}"/>
    <cellStyle name="Comma 16 2 7 3 2" xfId="8007" xr:uid="{00000000-0005-0000-0000-00007E050000}"/>
    <cellStyle name="Comma 16 2 7 4" xfId="5579" xr:uid="{00000000-0005-0000-0000-00007F050000}"/>
    <cellStyle name="Comma 16 2 8" xfId="738" xr:uid="{00000000-0005-0000-0000-000080050000}"/>
    <cellStyle name="Comma 16 2 8 2" xfId="1891" xr:uid="{00000000-0005-0000-0000-000081050000}"/>
    <cellStyle name="Comma 16 2 8 2 2" xfId="4233" xr:uid="{00000000-0005-0000-0000-000082050000}"/>
    <cellStyle name="Comma 16 2 8 2 2 2" xfId="8010" xr:uid="{00000000-0005-0000-0000-000083050000}"/>
    <cellStyle name="Comma 16 2 8 2 3" xfId="5582" xr:uid="{00000000-0005-0000-0000-000084050000}"/>
    <cellStyle name="Comma 16 2 8 3" xfId="3082" xr:uid="{00000000-0005-0000-0000-000085050000}"/>
    <cellStyle name="Comma 16 2 8 3 2" xfId="8009" xr:uid="{00000000-0005-0000-0000-000086050000}"/>
    <cellStyle name="Comma 16 2 8 4" xfId="5581" xr:uid="{00000000-0005-0000-0000-000087050000}"/>
    <cellStyle name="Comma 16 2 9" xfId="1629" xr:uid="{00000000-0005-0000-0000-000088050000}"/>
    <cellStyle name="Comma 16 2 9 2" xfId="1892" xr:uid="{00000000-0005-0000-0000-000089050000}"/>
    <cellStyle name="Comma 16 2 9 2 2" xfId="4234" xr:uid="{00000000-0005-0000-0000-00008A050000}"/>
    <cellStyle name="Comma 16 2 9 2 2 2" xfId="8012" xr:uid="{00000000-0005-0000-0000-00008B050000}"/>
    <cellStyle name="Comma 16 2 9 2 3" xfId="5584" xr:uid="{00000000-0005-0000-0000-00008C050000}"/>
    <cellStyle name="Comma 16 2 9 3" xfId="3973" xr:uid="{00000000-0005-0000-0000-00008D050000}"/>
    <cellStyle name="Comma 16 2 9 3 2" xfId="8011" xr:uid="{00000000-0005-0000-0000-00008E050000}"/>
    <cellStyle name="Comma 16 2 9 4" xfId="5583" xr:uid="{00000000-0005-0000-0000-00008F050000}"/>
    <cellStyle name="Comma 16 3" xfId="626" xr:uid="{00000000-0005-0000-0000-000090050000}"/>
    <cellStyle name="Comma 16 3 2" xfId="1007" xr:uid="{00000000-0005-0000-0000-000091050000}"/>
    <cellStyle name="Comma 16 3 2 2" xfId="1493" xr:uid="{00000000-0005-0000-0000-000092050000}"/>
    <cellStyle name="Comma 16 3 2 2 2" xfId="1895" xr:uid="{00000000-0005-0000-0000-000093050000}"/>
    <cellStyle name="Comma 16 3 2 2 2 2" xfId="4237" xr:uid="{00000000-0005-0000-0000-000094050000}"/>
    <cellStyle name="Comma 16 3 2 2 2 2 2" xfId="8016" xr:uid="{00000000-0005-0000-0000-000095050000}"/>
    <cellStyle name="Comma 16 3 2 2 2 3" xfId="5588" xr:uid="{00000000-0005-0000-0000-000096050000}"/>
    <cellStyle name="Comma 16 3 2 2 3" xfId="3837" xr:uid="{00000000-0005-0000-0000-000097050000}"/>
    <cellStyle name="Comma 16 3 2 2 3 2" xfId="8015" xr:uid="{00000000-0005-0000-0000-000098050000}"/>
    <cellStyle name="Comma 16 3 2 2 4" xfId="5587" xr:uid="{00000000-0005-0000-0000-000099050000}"/>
    <cellStyle name="Comma 16 3 2 3" xfId="1894" xr:uid="{00000000-0005-0000-0000-00009A050000}"/>
    <cellStyle name="Comma 16 3 2 3 2" xfId="4236" xr:uid="{00000000-0005-0000-0000-00009B050000}"/>
    <cellStyle name="Comma 16 3 2 3 2 2" xfId="8017" xr:uid="{00000000-0005-0000-0000-00009C050000}"/>
    <cellStyle name="Comma 16 3 2 3 3" xfId="5589" xr:uid="{00000000-0005-0000-0000-00009D050000}"/>
    <cellStyle name="Comma 16 3 2 4" xfId="3351" xr:uid="{00000000-0005-0000-0000-00009E050000}"/>
    <cellStyle name="Comma 16 3 2 4 2" xfId="8014" xr:uid="{00000000-0005-0000-0000-00009F050000}"/>
    <cellStyle name="Comma 16 3 2 5" xfId="5586" xr:uid="{00000000-0005-0000-0000-0000A0050000}"/>
    <cellStyle name="Comma 16 3 3" xfId="1277" xr:uid="{00000000-0005-0000-0000-0000A1050000}"/>
    <cellStyle name="Comma 16 3 3 2" xfId="1896" xr:uid="{00000000-0005-0000-0000-0000A2050000}"/>
    <cellStyle name="Comma 16 3 3 2 2" xfId="4238" xr:uid="{00000000-0005-0000-0000-0000A3050000}"/>
    <cellStyle name="Comma 16 3 3 2 2 2" xfId="8019" xr:uid="{00000000-0005-0000-0000-0000A4050000}"/>
    <cellStyle name="Comma 16 3 3 2 3" xfId="5591" xr:uid="{00000000-0005-0000-0000-0000A5050000}"/>
    <cellStyle name="Comma 16 3 3 3" xfId="3621" xr:uid="{00000000-0005-0000-0000-0000A6050000}"/>
    <cellStyle name="Comma 16 3 3 3 2" xfId="8018" xr:uid="{00000000-0005-0000-0000-0000A7050000}"/>
    <cellStyle name="Comma 16 3 3 4" xfId="5590" xr:uid="{00000000-0005-0000-0000-0000A8050000}"/>
    <cellStyle name="Comma 16 3 4" xfId="1169" xr:uid="{00000000-0005-0000-0000-0000A9050000}"/>
    <cellStyle name="Comma 16 3 4 2" xfId="1897" xr:uid="{00000000-0005-0000-0000-0000AA050000}"/>
    <cellStyle name="Comma 16 3 4 2 2" xfId="4239" xr:uid="{00000000-0005-0000-0000-0000AB050000}"/>
    <cellStyle name="Comma 16 3 4 2 2 2" xfId="8021" xr:uid="{00000000-0005-0000-0000-0000AC050000}"/>
    <cellStyle name="Comma 16 3 4 2 3" xfId="5593" xr:uid="{00000000-0005-0000-0000-0000AD050000}"/>
    <cellStyle name="Comma 16 3 4 3" xfId="3513" xr:uid="{00000000-0005-0000-0000-0000AE050000}"/>
    <cellStyle name="Comma 16 3 4 3 2" xfId="8020" xr:uid="{00000000-0005-0000-0000-0000AF050000}"/>
    <cellStyle name="Comma 16 3 4 4" xfId="5592" xr:uid="{00000000-0005-0000-0000-0000B0050000}"/>
    <cellStyle name="Comma 16 3 5" xfId="791" xr:uid="{00000000-0005-0000-0000-0000B1050000}"/>
    <cellStyle name="Comma 16 3 5 2" xfId="1898" xr:uid="{00000000-0005-0000-0000-0000B2050000}"/>
    <cellStyle name="Comma 16 3 5 2 2" xfId="4240" xr:uid="{00000000-0005-0000-0000-0000B3050000}"/>
    <cellStyle name="Comma 16 3 5 2 2 2" xfId="8023" xr:uid="{00000000-0005-0000-0000-0000B4050000}"/>
    <cellStyle name="Comma 16 3 5 2 3" xfId="5595" xr:uid="{00000000-0005-0000-0000-0000B5050000}"/>
    <cellStyle name="Comma 16 3 5 3" xfId="3135" xr:uid="{00000000-0005-0000-0000-0000B6050000}"/>
    <cellStyle name="Comma 16 3 5 3 2" xfId="8022" xr:uid="{00000000-0005-0000-0000-0000B7050000}"/>
    <cellStyle name="Comma 16 3 5 4" xfId="5594" xr:uid="{00000000-0005-0000-0000-0000B8050000}"/>
    <cellStyle name="Comma 16 3 6" xfId="1689" xr:uid="{00000000-0005-0000-0000-0000B9050000}"/>
    <cellStyle name="Comma 16 3 6 2" xfId="1899" xr:uid="{00000000-0005-0000-0000-0000BA050000}"/>
    <cellStyle name="Comma 16 3 6 2 2" xfId="4241" xr:uid="{00000000-0005-0000-0000-0000BB050000}"/>
    <cellStyle name="Comma 16 3 6 2 2 2" xfId="8025" xr:uid="{00000000-0005-0000-0000-0000BC050000}"/>
    <cellStyle name="Comma 16 3 6 2 3" xfId="5597" xr:uid="{00000000-0005-0000-0000-0000BD050000}"/>
    <cellStyle name="Comma 16 3 6 3" xfId="4031" xr:uid="{00000000-0005-0000-0000-0000BE050000}"/>
    <cellStyle name="Comma 16 3 6 3 2" xfId="8024" xr:uid="{00000000-0005-0000-0000-0000BF050000}"/>
    <cellStyle name="Comma 16 3 6 4" xfId="5596" xr:uid="{00000000-0005-0000-0000-0000C0050000}"/>
    <cellStyle name="Comma 16 3 7" xfId="1893" xr:uid="{00000000-0005-0000-0000-0000C1050000}"/>
    <cellStyle name="Comma 16 3 7 2" xfId="4235" xr:uid="{00000000-0005-0000-0000-0000C2050000}"/>
    <cellStyle name="Comma 16 3 7 2 2" xfId="8026" xr:uid="{00000000-0005-0000-0000-0000C3050000}"/>
    <cellStyle name="Comma 16 3 7 3" xfId="5598" xr:uid="{00000000-0005-0000-0000-0000C4050000}"/>
    <cellStyle name="Comma 16 3 8" xfId="2970" xr:uid="{00000000-0005-0000-0000-0000C5050000}"/>
    <cellStyle name="Comma 16 3 8 2" xfId="8013" xr:uid="{00000000-0005-0000-0000-0000C6050000}"/>
    <cellStyle name="Comma 16 3 9" xfId="5585" xr:uid="{00000000-0005-0000-0000-0000C7050000}"/>
    <cellStyle name="Comma 16 4" xfId="653" xr:uid="{00000000-0005-0000-0000-0000C8050000}"/>
    <cellStyle name="Comma 16 4 2" xfId="953" xr:uid="{00000000-0005-0000-0000-0000C9050000}"/>
    <cellStyle name="Comma 16 4 2 2" xfId="1439" xr:uid="{00000000-0005-0000-0000-0000CA050000}"/>
    <cellStyle name="Comma 16 4 2 2 2" xfId="1902" xr:uid="{00000000-0005-0000-0000-0000CB050000}"/>
    <cellStyle name="Comma 16 4 2 2 2 2" xfId="4244" xr:uid="{00000000-0005-0000-0000-0000CC050000}"/>
    <cellStyle name="Comma 16 4 2 2 2 2 2" xfId="8030" xr:uid="{00000000-0005-0000-0000-0000CD050000}"/>
    <cellStyle name="Comma 16 4 2 2 2 3" xfId="5602" xr:uid="{00000000-0005-0000-0000-0000CE050000}"/>
    <cellStyle name="Comma 16 4 2 2 3" xfId="3783" xr:uid="{00000000-0005-0000-0000-0000CF050000}"/>
    <cellStyle name="Comma 16 4 2 2 3 2" xfId="8029" xr:uid="{00000000-0005-0000-0000-0000D0050000}"/>
    <cellStyle name="Comma 16 4 2 2 4" xfId="5601" xr:uid="{00000000-0005-0000-0000-0000D1050000}"/>
    <cellStyle name="Comma 16 4 2 3" xfId="1901" xr:uid="{00000000-0005-0000-0000-0000D2050000}"/>
    <cellStyle name="Comma 16 4 2 3 2" xfId="4243" xr:uid="{00000000-0005-0000-0000-0000D3050000}"/>
    <cellStyle name="Comma 16 4 2 3 2 2" xfId="8031" xr:uid="{00000000-0005-0000-0000-0000D4050000}"/>
    <cellStyle name="Comma 16 4 2 3 3" xfId="5603" xr:uid="{00000000-0005-0000-0000-0000D5050000}"/>
    <cellStyle name="Comma 16 4 2 4" xfId="3297" xr:uid="{00000000-0005-0000-0000-0000D6050000}"/>
    <cellStyle name="Comma 16 4 2 4 2" xfId="8028" xr:uid="{00000000-0005-0000-0000-0000D7050000}"/>
    <cellStyle name="Comma 16 4 2 5" xfId="5600" xr:uid="{00000000-0005-0000-0000-0000D8050000}"/>
    <cellStyle name="Comma 16 4 3" xfId="1331" xr:uid="{00000000-0005-0000-0000-0000D9050000}"/>
    <cellStyle name="Comma 16 4 3 2" xfId="1903" xr:uid="{00000000-0005-0000-0000-0000DA050000}"/>
    <cellStyle name="Comma 16 4 3 2 2" xfId="4245" xr:uid="{00000000-0005-0000-0000-0000DB050000}"/>
    <cellStyle name="Comma 16 4 3 2 2 2" xfId="8033" xr:uid="{00000000-0005-0000-0000-0000DC050000}"/>
    <cellStyle name="Comma 16 4 3 2 3" xfId="5605" xr:uid="{00000000-0005-0000-0000-0000DD050000}"/>
    <cellStyle name="Comma 16 4 3 3" xfId="3675" xr:uid="{00000000-0005-0000-0000-0000DE050000}"/>
    <cellStyle name="Comma 16 4 3 3 2" xfId="8032" xr:uid="{00000000-0005-0000-0000-0000DF050000}"/>
    <cellStyle name="Comma 16 4 3 4" xfId="5604" xr:uid="{00000000-0005-0000-0000-0000E0050000}"/>
    <cellStyle name="Comma 16 4 4" xfId="1115" xr:uid="{00000000-0005-0000-0000-0000E1050000}"/>
    <cellStyle name="Comma 16 4 4 2" xfId="1904" xr:uid="{00000000-0005-0000-0000-0000E2050000}"/>
    <cellStyle name="Comma 16 4 4 2 2" xfId="4246" xr:uid="{00000000-0005-0000-0000-0000E3050000}"/>
    <cellStyle name="Comma 16 4 4 2 2 2" xfId="8035" xr:uid="{00000000-0005-0000-0000-0000E4050000}"/>
    <cellStyle name="Comma 16 4 4 2 3" xfId="5607" xr:uid="{00000000-0005-0000-0000-0000E5050000}"/>
    <cellStyle name="Comma 16 4 4 3" xfId="3459" xr:uid="{00000000-0005-0000-0000-0000E6050000}"/>
    <cellStyle name="Comma 16 4 4 3 2" xfId="8034" xr:uid="{00000000-0005-0000-0000-0000E7050000}"/>
    <cellStyle name="Comma 16 4 4 4" xfId="5606" xr:uid="{00000000-0005-0000-0000-0000E8050000}"/>
    <cellStyle name="Comma 16 4 5" xfId="845" xr:uid="{00000000-0005-0000-0000-0000E9050000}"/>
    <cellStyle name="Comma 16 4 5 2" xfId="1905" xr:uid="{00000000-0005-0000-0000-0000EA050000}"/>
    <cellStyle name="Comma 16 4 5 2 2" xfId="4247" xr:uid="{00000000-0005-0000-0000-0000EB050000}"/>
    <cellStyle name="Comma 16 4 5 2 2 2" xfId="8037" xr:uid="{00000000-0005-0000-0000-0000EC050000}"/>
    <cellStyle name="Comma 16 4 5 2 3" xfId="5609" xr:uid="{00000000-0005-0000-0000-0000ED050000}"/>
    <cellStyle name="Comma 16 4 5 3" xfId="3189" xr:uid="{00000000-0005-0000-0000-0000EE050000}"/>
    <cellStyle name="Comma 16 4 5 3 2" xfId="8036" xr:uid="{00000000-0005-0000-0000-0000EF050000}"/>
    <cellStyle name="Comma 16 4 5 4" xfId="5608" xr:uid="{00000000-0005-0000-0000-0000F0050000}"/>
    <cellStyle name="Comma 16 4 6" xfId="1900" xr:uid="{00000000-0005-0000-0000-0000F1050000}"/>
    <cellStyle name="Comma 16 4 6 2" xfId="4242" xr:uid="{00000000-0005-0000-0000-0000F2050000}"/>
    <cellStyle name="Comma 16 4 6 2 2" xfId="8038" xr:uid="{00000000-0005-0000-0000-0000F3050000}"/>
    <cellStyle name="Comma 16 4 6 3" xfId="5610" xr:uid="{00000000-0005-0000-0000-0000F4050000}"/>
    <cellStyle name="Comma 16 4 7" xfId="2997" xr:uid="{00000000-0005-0000-0000-0000F5050000}"/>
    <cellStyle name="Comma 16 4 7 2" xfId="8027" xr:uid="{00000000-0005-0000-0000-0000F6050000}"/>
    <cellStyle name="Comma 16 4 8" xfId="5599" xr:uid="{00000000-0005-0000-0000-0000F7050000}"/>
    <cellStyle name="Comma 16 5" xfId="680" xr:uid="{00000000-0005-0000-0000-0000F8050000}"/>
    <cellStyle name="Comma 16 5 2" xfId="1385" xr:uid="{00000000-0005-0000-0000-0000F9050000}"/>
    <cellStyle name="Comma 16 5 2 2" xfId="1907" xr:uid="{00000000-0005-0000-0000-0000FA050000}"/>
    <cellStyle name="Comma 16 5 2 2 2" xfId="4249" xr:uid="{00000000-0005-0000-0000-0000FB050000}"/>
    <cellStyle name="Comma 16 5 2 2 2 2" xfId="8041" xr:uid="{00000000-0005-0000-0000-0000FC050000}"/>
    <cellStyle name="Comma 16 5 2 2 3" xfId="5613" xr:uid="{00000000-0005-0000-0000-0000FD050000}"/>
    <cellStyle name="Comma 16 5 2 3" xfId="3729" xr:uid="{00000000-0005-0000-0000-0000FE050000}"/>
    <cellStyle name="Comma 16 5 2 3 2" xfId="8040" xr:uid="{00000000-0005-0000-0000-0000FF050000}"/>
    <cellStyle name="Comma 16 5 2 4" xfId="5612" xr:uid="{00000000-0005-0000-0000-000000060000}"/>
    <cellStyle name="Comma 16 5 3" xfId="899" xr:uid="{00000000-0005-0000-0000-000001060000}"/>
    <cellStyle name="Comma 16 5 3 2" xfId="1908" xr:uid="{00000000-0005-0000-0000-000002060000}"/>
    <cellStyle name="Comma 16 5 3 2 2" xfId="4250" xr:uid="{00000000-0005-0000-0000-000003060000}"/>
    <cellStyle name="Comma 16 5 3 2 2 2" xfId="8043" xr:uid="{00000000-0005-0000-0000-000004060000}"/>
    <cellStyle name="Comma 16 5 3 2 3" xfId="5615" xr:uid="{00000000-0005-0000-0000-000005060000}"/>
    <cellStyle name="Comma 16 5 3 3" xfId="3243" xr:uid="{00000000-0005-0000-0000-000006060000}"/>
    <cellStyle name="Comma 16 5 3 3 2" xfId="8042" xr:uid="{00000000-0005-0000-0000-000007060000}"/>
    <cellStyle name="Comma 16 5 3 4" xfId="5614" xr:uid="{00000000-0005-0000-0000-000008060000}"/>
    <cellStyle name="Comma 16 5 4" xfId="1906" xr:uid="{00000000-0005-0000-0000-000009060000}"/>
    <cellStyle name="Comma 16 5 4 2" xfId="4248" xr:uid="{00000000-0005-0000-0000-00000A060000}"/>
    <cellStyle name="Comma 16 5 4 2 2" xfId="8044" xr:uid="{00000000-0005-0000-0000-00000B060000}"/>
    <cellStyle name="Comma 16 5 4 3" xfId="5616" xr:uid="{00000000-0005-0000-0000-00000C060000}"/>
    <cellStyle name="Comma 16 5 5" xfId="3024" xr:uid="{00000000-0005-0000-0000-00000D060000}"/>
    <cellStyle name="Comma 16 5 5 2" xfId="8039" xr:uid="{00000000-0005-0000-0000-00000E060000}"/>
    <cellStyle name="Comma 16 5 6" xfId="5611" xr:uid="{00000000-0005-0000-0000-00000F060000}"/>
    <cellStyle name="Comma 16 6" xfId="707" xr:uid="{00000000-0005-0000-0000-000010060000}"/>
    <cellStyle name="Comma 16 6 2" xfId="1223" xr:uid="{00000000-0005-0000-0000-000011060000}"/>
    <cellStyle name="Comma 16 6 2 2" xfId="1910" xr:uid="{00000000-0005-0000-0000-000012060000}"/>
    <cellStyle name="Comma 16 6 2 2 2" xfId="4252" xr:uid="{00000000-0005-0000-0000-000013060000}"/>
    <cellStyle name="Comma 16 6 2 2 2 2" xfId="8047" xr:uid="{00000000-0005-0000-0000-000014060000}"/>
    <cellStyle name="Comma 16 6 2 2 3" xfId="5619" xr:uid="{00000000-0005-0000-0000-000015060000}"/>
    <cellStyle name="Comma 16 6 2 3" xfId="3567" xr:uid="{00000000-0005-0000-0000-000016060000}"/>
    <cellStyle name="Comma 16 6 2 3 2" xfId="8046" xr:uid="{00000000-0005-0000-0000-000017060000}"/>
    <cellStyle name="Comma 16 6 2 4" xfId="5618" xr:uid="{00000000-0005-0000-0000-000018060000}"/>
    <cellStyle name="Comma 16 6 3" xfId="1909" xr:uid="{00000000-0005-0000-0000-000019060000}"/>
    <cellStyle name="Comma 16 6 3 2" xfId="4251" xr:uid="{00000000-0005-0000-0000-00001A060000}"/>
    <cellStyle name="Comma 16 6 3 2 2" xfId="8048" xr:uid="{00000000-0005-0000-0000-00001B060000}"/>
    <cellStyle name="Comma 16 6 3 3" xfId="5620" xr:uid="{00000000-0005-0000-0000-00001C060000}"/>
    <cellStyle name="Comma 16 6 4" xfId="3051" xr:uid="{00000000-0005-0000-0000-00001D060000}"/>
    <cellStyle name="Comma 16 6 4 2" xfId="8045" xr:uid="{00000000-0005-0000-0000-00001E060000}"/>
    <cellStyle name="Comma 16 6 5" xfId="5617" xr:uid="{00000000-0005-0000-0000-00001F060000}"/>
    <cellStyle name="Comma 16 7" xfId="1061" xr:uid="{00000000-0005-0000-0000-000020060000}"/>
    <cellStyle name="Comma 16 7 2" xfId="1911" xr:uid="{00000000-0005-0000-0000-000021060000}"/>
    <cellStyle name="Comma 16 7 2 2" xfId="4253" xr:uid="{00000000-0005-0000-0000-000022060000}"/>
    <cellStyle name="Comma 16 7 2 2 2" xfId="8050" xr:uid="{00000000-0005-0000-0000-000023060000}"/>
    <cellStyle name="Comma 16 7 2 3" xfId="5622" xr:uid="{00000000-0005-0000-0000-000024060000}"/>
    <cellStyle name="Comma 16 7 3" xfId="3405" xr:uid="{00000000-0005-0000-0000-000025060000}"/>
    <cellStyle name="Comma 16 7 3 2" xfId="8049" xr:uid="{00000000-0005-0000-0000-000026060000}"/>
    <cellStyle name="Comma 16 7 4" xfId="5621" xr:uid="{00000000-0005-0000-0000-000027060000}"/>
    <cellStyle name="Comma 16 8" xfId="1547" xr:uid="{00000000-0005-0000-0000-000028060000}"/>
    <cellStyle name="Comma 16 8 2" xfId="1912" xr:uid="{00000000-0005-0000-0000-000029060000}"/>
    <cellStyle name="Comma 16 8 2 2" xfId="4254" xr:uid="{00000000-0005-0000-0000-00002A060000}"/>
    <cellStyle name="Comma 16 8 2 2 2" xfId="8052" xr:uid="{00000000-0005-0000-0000-00002B060000}"/>
    <cellStyle name="Comma 16 8 2 3" xfId="5624" xr:uid="{00000000-0005-0000-0000-00002C060000}"/>
    <cellStyle name="Comma 16 8 3" xfId="3891" xr:uid="{00000000-0005-0000-0000-00002D060000}"/>
    <cellStyle name="Comma 16 8 3 2" xfId="8051" xr:uid="{00000000-0005-0000-0000-00002E060000}"/>
    <cellStyle name="Comma 16 8 4" xfId="5623" xr:uid="{00000000-0005-0000-0000-00002F060000}"/>
    <cellStyle name="Comma 16 9" xfId="737" xr:uid="{00000000-0005-0000-0000-000030060000}"/>
    <cellStyle name="Comma 16 9 2" xfId="1913" xr:uid="{00000000-0005-0000-0000-000031060000}"/>
    <cellStyle name="Comma 16 9 2 2" xfId="4255" xr:uid="{00000000-0005-0000-0000-000032060000}"/>
    <cellStyle name="Comma 16 9 2 2 2" xfId="8054" xr:uid="{00000000-0005-0000-0000-000033060000}"/>
    <cellStyle name="Comma 16 9 2 3" xfId="5626" xr:uid="{00000000-0005-0000-0000-000034060000}"/>
    <cellStyle name="Comma 16 9 3" xfId="3081" xr:uid="{00000000-0005-0000-0000-000035060000}"/>
    <cellStyle name="Comma 16 9 3 2" xfId="8053" xr:uid="{00000000-0005-0000-0000-000036060000}"/>
    <cellStyle name="Comma 16 9 4" xfId="5625" xr:uid="{00000000-0005-0000-0000-000037060000}"/>
    <cellStyle name="Comma 17" xfId="180" xr:uid="{00000000-0005-0000-0000-000038060000}"/>
    <cellStyle name="Comma 17 2" xfId="181" xr:uid="{00000000-0005-0000-0000-000039060000}"/>
    <cellStyle name="Comma 17 2 2" xfId="468" xr:uid="{00000000-0005-0000-0000-00003A060000}"/>
    <cellStyle name="Comma 17 2 2 2" xfId="5629" xr:uid="{00000000-0005-0000-0000-00003B060000}"/>
    <cellStyle name="Comma 17 2 3" xfId="5628" xr:uid="{00000000-0005-0000-0000-00003C060000}"/>
    <cellStyle name="Comma 17 3" xfId="467" xr:uid="{00000000-0005-0000-0000-00003D060000}"/>
    <cellStyle name="Comma 17 3 2" xfId="5630" xr:uid="{00000000-0005-0000-0000-00003E060000}"/>
    <cellStyle name="Comma 17 4" xfId="5627" xr:uid="{00000000-0005-0000-0000-00003F060000}"/>
    <cellStyle name="Comma 18" xfId="1677" xr:uid="{00000000-0005-0000-0000-000040060000}"/>
    <cellStyle name="Comma 18 2" xfId="1738" xr:uid="{00000000-0005-0000-0000-000041060000}"/>
    <cellStyle name="Comma 18 2 2" xfId="1915" xr:uid="{00000000-0005-0000-0000-000042060000}"/>
    <cellStyle name="Comma 18 2 2 2" xfId="4257" xr:uid="{00000000-0005-0000-0000-000043060000}"/>
    <cellStyle name="Comma 18 2 2 2 2" xfId="8057" xr:uid="{00000000-0005-0000-0000-000044060000}"/>
    <cellStyle name="Comma 18 2 2 3" xfId="5633" xr:uid="{00000000-0005-0000-0000-000045060000}"/>
    <cellStyle name="Comma 18 2 3" xfId="4080" xr:uid="{00000000-0005-0000-0000-000046060000}"/>
    <cellStyle name="Comma 18 2 3 2" xfId="8056" xr:uid="{00000000-0005-0000-0000-000047060000}"/>
    <cellStyle name="Comma 18 2 4" xfId="5632" xr:uid="{00000000-0005-0000-0000-000048060000}"/>
    <cellStyle name="Comma 18 3" xfId="1914" xr:uid="{00000000-0005-0000-0000-000049060000}"/>
    <cellStyle name="Comma 18 3 2" xfId="4256" xr:uid="{00000000-0005-0000-0000-00004A060000}"/>
    <cellStyle name="Comma 18 3 2 2" xfId="8058" xr:uid="{00000000-0005-0000-0000-00004B060000}"/>
    <cellStyle name="Comma 18 3 3" xfId="5634" xr:uid="{00000000-0005-0000-0000-00004C060000}"/>
    <cellStyle name="Comma 18 4" xfId="4021" xr:uid="{00000000-0005-0000-0000-00004D060000}"/>
    <cellStyle name="Comma 18 4 2" xfId="8055" xr:uid="{00000000-0005-0000-0000-00004E060000}"/>
    <cellStyle name="Comma 18 5" xfId="5631" xr:uid="{00000000-0005-0000-0000-00004F060000}"/>
    <cellStyle name="Comma 2" xfId="182" xr:uid="{00000000-0005-0000-0000-000050060000}"/>
    <cellStyle name="Comma 2 2" xfId="183" xr:uid="{00000000-0005-0000-0000-000051060000}"/>
    <cellStyle name="Comma 2 2 2" xfId="184" xr:uid="{00000000-0005-0000-0000-000052060000}"/>
    <cellStyle name="Comma 2 2 2 2" xfId="185" xr:uid="{00000000-0005-0000-0000-000053060000}"/>
    <cellStyle name="Comma 2 2 2 2 2" xfId="471" xr:uid="{00000000-0005-0000-0000-000054060000}"/>
    <cellStyle name="Comma 2 2 2 2 2 2" xfId="5639" xr:uid="{00000000-0005-0000-0000-000055060000}"/>
    <cellStyle name="Comma 2 2 2 2 3" xfId="5638" xr:uid="{00000000-0005-0000-0000-000056060000}"/>
    <cellStyle name="Comma 2 2 2 3" xfId="186" xr:uid="{00000000-0005-0000-0000-000057060000}"/>
    <cellStyle name="Comma 2 2 2 3 2" xfId="5640" xr:uid="{00000000-0005-0000-0000-000058060000}"/>
    <cellStyle name="Comma 2 2 2 4" xfId="187" xr:uid="{00000000-0005-0000-0000-000059060000}"/>
    <cellStyle name="Comma 2 2 2 4 2" xfId="5641" xr:uid="{00000000-0005-0000-0000-00005A060000}"/>
    <cellStyle name="Comma 2 2 2 5" xfId="5637" xr:uid="{00000000-0005-0000-0000-00005B060000}"/>
    <cellStyle name="Comma 2 2 3" xfId="188" xr:uid="{00000000-0005-0000-0000-00005C060000}"/>
    <cellStyle name="Comma 2 2 3 2" xfId="472" xr:uid="{00000000-0005-0000-0000-00005D060000}"/>
    <cellStyle name="Comma 2 2 3 2 2" xfId="5643" xr:uid="{00000000-0005-0000-0000-00005E060000}"/>
    <cellStyle name="Comma 2 2 3 3" xfId="5642" xr:uid="{00000000-0005-0000-0000-00005F060000}"/>
    <cellStyle name="Comma 2 2 4" xfId="470" xr:uid="{00000000-0005-0000-0000-000060060000}"/>
    <cellStyle name="Comma 2 2 4 2" xfId="5644" xr:uid="{00000000-0005-0000-0000-000061060000}"/>
    <cellStyle name="Comma 2 2 5" xfId="5636" xr:uid="{00000000-0005-0000-0000-000062060000}"/>
    <cellStyle name="Comma 2 3" xfId="189" xr:uid="{00000000-0005-0000-0000-000063060000}"/>
    <cellStyle name="Comma 2 3 2" xfId="473" xr:uid="{00000000-0005-0000-0000-000064060000}"/>
    <cellStyle name="Comma 2 3 2 2" xfId="5646" xr:uid="{00000000-0005-0000-0000-000065060000}"/>
    <cellStyle name="Comma 2 3 3" xfId="5645" xr:uid="{00000000-0005-0000-0000-000066060000}"/>
    <cellStyle name="Comma 2 4" xfId="190" xr:uid="{00000000-0005-0000-0000-000067060000}"/>
    <cellStyle name="Comma 2 4 2" xfId="474" xr:uid="{00000000-0005-0000-0000-000068060000}"/>
    <cellStyle name="Comma 2 4 2 2" xfId="5648" xr:uid="{00000000-0005-0000-0000-000069060000}"/>
    <cellStyle name="Comma 2 4 3" xfId="5647" xr:uid="{00000000-0005-0000-0000-00006A060000}"/>
    <cellStyle name="Comma 2 5" xfId="191" xr:uid="{00000000-0005-0000-0000-00006B060000}"/>
    <cellStyle name="Comma 2 5 2" xfId="475" xr:uid="{00000000-0005-0000-0000-00006C060000}"/>
    <cellStyle name="Comma 2 5 2 2" xfId="5650" xr:uid="{00000000-0005-0000-0000-00006D060000}"/>
    <cellStyle name="Comma 2 5 3" xfId="5649" xr:uid="{00000000-0005-0000-0000-00006E060000}"/>
    <cellStyle name="Comma 2 6" xfId="469" xr:uid="{00000000-0005-0000-0000-00006F060000}"/>
    <cellStyle name="Comma 2 6 2" xfId="5651" xr:uid="{00000000-0005-0000-0000-000070060000}"/>
    <cellStyle name="Comma 2 7" xfId="5635" xr:uid="{00000000-0005-0000-0000-000071060000}"/>
    <cellStyle name="Comma 3" xfId="192" xr:uid="{00000000-0005-0000-0000-000072060000}"/>
    <cellStyle name="Comma 3 2" xfId="193" xr:uid="{00000000-0005-0000-0000-000073060000}"/>
    <cellStyle name="Comma 3 2 2" xfId="194" xr:uid="{00000000-0005-0000-0000-000074060000}"/>
    <cellStyle name="Comma 3 2 2 2" xfId="478" xr:uid="{00000000-0005-0000-0000-000075060000}"/>
    <cellStyle name="Comma 3 2 2 2 2" xfId="5655" xr:uid="{00000000-0005-0000-0000-000076060000}"/>
    <cellStyle name="Comma 3 2 2 3" xfId="5654" xr:uid="{00000000-0005-0000-0000-000077060000}"/>
    <cellStyle name="Comma 3 2 3" xfId="195" xr:uid="{00000000-0005-0000-0000-000078060000}"/>
    <cellStyle name="Comma 3 2 3 2" xfId="479" xr:uid="{00000000-0005-0000-0000-000079060000}"/>
    <cellStyle name="Comma 3 2 3 2 2" xfId="5657" xr:uid="{00000000-0005-0000-0000-00007A060000}"/>
    <cellStyle name="Comma 3 2 3 3" xfId="5656" xr:uid="{00000000-0005-0000-0000-00007B060000}"/>
    <cellStyle name="Comma 3 2 4" xfId="477" xr:uid="{00000000-0005-0000-0000-00007C060000}"/>
    <cellStyle name="Comma 3 2 4 2" xfId="5658" xr:uid="{00000000-0005-0000-0000-00007D060000}"/>
    <cellStyle name="Comma 3 2 5" xfId="5653" xr:uid="{00000000-0005-0000-0000-00007E060000}"/>
    <cellStyle name="Comma 3 3" xfId="196" xr:uid="{00000000-0005-0000-0000-00007F060000}"/>
    <cellStyle name="Comma 3 3 2" xfId="480" xr:uid="{00000000-0005-0000-0000-000080060000}"/>
    <cellStyle name="Comma 3 3 2 2" xfId="5660" xr:uid="{00000000-0005-0000-0000-000081060000}"/>
    <cellStyle name="Comma 3 3 3" xfId="5659" xr:uid="{00000000-0005-0000-0000-000082060000}"/>
    <cellStyle name="Comma 3 4" xfId="197" xr:uid="{00000000-0005-0000-0000-000083060000}"/>
    <cellStyle name="Comma 3 4 2" xfId="481" xr:uid="{00000000-0005-0000-0000-000084060000}"/>
    <cellStyle name="Comma 3 4 2 2" xfId="5662" xr:uid="{00000000-0005-0000-0000-000085060000}"/>
    <cellStyle name="Comma 3 4 3" xfId="5661" xr:uid="{00000000-0005-0000-0000-000086060000}"/>
    <cellStyle name="Comma 3 5" xfId="476" xr:uid="{00000000-0005-0000-0000-000087060000}"/>
    <cellStyle name="Comma 3 5 2" xfId="5663" xr:uid="{00000000-0005-0000-0000-000088060000}"/>
    <cellStyle name="Comma 3 6" xfId="1680" xr:uid="{00000000-0005-0000-0000-000089060000}"/>
    <cellStyle name="Comma 3 6 2" xfId="5664" xr:uid="{00000000-0005-0000-0000-00008A060000}"/>
    <cellStyle name="Comma 3 7" xfId="5652" xr:uid="{00000000-0005-0000-0000-00008B060000}"/>
    <cellStyle name="Comma 4" xfId="198" xr:uid="{00000000-0005-0000-0000-00008C060000}"/>
    <cellStyle name="Comma 4 2" xfId="199" xr:uid="{00000000-0005-0000-0000-00008D060000}"/>
    <cellStyle name="Comma 4 2 2" xfId="483" xr:uid="{00000000-0005-0000-0000-00008E060000}"/>
    <cellStyle name="Comma 4 2 2 2" xfId="5667" xr:uid="{00000000-0005-0000-0000-00008F060000}"/>
    <cellStyle name="Comma 4 2 3" xfId="5666" xr:uid="{00000000-0005-0000-0000-000090060000}"/>
    <cellStyle name="Comma 4 3" xfId="200" xr:uid="{00000000-0005-0000-0000-000091060000}"/>
    <cellStyle name="Comma 4 3 2" xfId="484" xr:uid="{00000000-0005-0000-0000-000092060000}"/>
    <cellStyle name="Comma 4 3 2 2" xfId="5669" xr:uid="{00000000-0005-0000-0000-000093060000}"/>
    <cellStyle name="Comma 4 3 3" xfId="5668" xr:uid="{00000000-0005-0000-0000-000094060000}"/>
    <cellStyle name="Comma 4 4" xfId="482" xr:uid="{00000000-0005-0000-0000-000095060000}"/>
    <cellStyle name="Comma 4 4 2" xfId="5670" xr:uid="{00000000-0005-0000-0000-000096060000}"/>
    <cellStyle name="Comma 4 5" xfId="1681" xr:uid="{00000000-0005-0000-0000-000097060000}"/>
    <cellStyle name="Comma 4 5 2" xfId="5671" xr:uid="{00000000-0005-0000-0000-000098060000}"/>
    <cellStyle name="Comma 4 6" xfId="5665" xr:uid="{00000000-0005-0000-0000-000099060000}"/>
    <cellStyle name="Comma 5" xfId="201" xr:uid="{00000000-0005-0000-0000-00009A060000}"/>
    <cellStyle name="Comma 5 2" xfId="202" xr:uid="{00000000-0005-0000-0000-00009B060000}"/>
    <cellStyle name="Comma 5 2 2" xfId="203" xr:uid="{00000000-0005-0000-0000-00009C060000}"/>
    <cellStyle name="Comma 5 2 2 10" xfId="1599" xr:uid="{00000000-0005-0000-0000-00009D060000}"/>
    <cellStyle name="Comma 5 2 2 10 2" xfId="1917" xr:uid="{00000000-0005-0000-0000-00009E060000}"/>
    <cellStyle name="Comma 5 2 2 10 2 2" xfId="4259" xr:uid="{00000000-0005-0000-0000-00009F060000}"/>
    <cellStyle name="Comma 5 2 2 10 2 2 2" xfId="8061" xr:uid="{00000000-0005-0000-0000-0000A0060000}"/>
    <cellStyle name="Comma 5 2 2 10 2 3" xfId="5676" xr:uid="{00000000-0005-0000-0000-0000A1060000}"/>
    <cellStyle name="Comma 5 2 2 10 3" xfId="3943" xr:uid="{00000000-0005-0000-0000-0000A2060000}"/>
    <cellStyle name="Comma 5 2 2 10 3 2" xfId="8060" xr:uid="{00000000-0005-0000-0000-0000A3060000}"/>
    <cellStyle name="Comma 5 2 2 10 4" xfId="5675" xr:uid="{00000000-0005-0000-0000-0000A4060000}"/>
    <cellStyle name="Comma 5 2 2 11" xfId="1630" xr:uid="{00000000-0005-0000-0000-0000A5060000}"/>
    <cellStyle name="Comma 5 2 2 11 2" xfId="1918" xr:uid="{00000000-0005-0000-0000-0000A6060000}"/>
    <cellStyle name="Comma 5 2 2 11 2 2" xfId="4260" xr:uid="{00000000-0005-0000-0000-0000A7060000}"/>
    <cellStyle name="Comma 5 2 2 11 2 2 2" xfId="8063" xr:uid="{00000000-0005-0000-0000-0000A8060000}"/>
    <cellStyle name="Comma 5 2 2 11 2 3" xfId="5678" xr:uid="{00000000-0005-0000-0000-0000A9060000}"/>
    <cellStyle name="Comma 5 2 2 11 3" xfId="3974" xr:uid="{00000000-0005-0000-0000-0000AA060000}"/>
    <cellStyle name="Comma 5 2 2 11 3 2" xfId="8062" xr:uid="{00000000-0005-0000-0000-0000AB060000}"/>
    <cellStyle name="Comma 5 2 2 11 4" xfId="5677" xr:uid="{00000000-0005-0000-0000-0000AC060000}"/>
    <cellStyle name="Comma 5 2 2 12" xfId="1916" xr:uid="{00000000-0005-0000-0000-0000AD060000}"/>
    <cellStyle name="Comma 5 2 2 12 2" xfId="4258" xr:uid="{00000000-0005-0000-0000-0000AE060000}"/>
    <cellStyle name="Comma 5 2 2 12 2 2" xfId="8064" xr:uid="{00000000-0005-0000-0000-0000AF060000}"/>
    <cellStyle name="Comma 5 2 2 12 3" xfId="5679" xr:uid="{00000000-0005-0000-0000-0000B0060000}"/>
    <cellStyle name="Comma 5 2 2 13" xfId="2917" xr:uid="{00000000-0005-0000-0000-0000B1060000}"/>
    <cellStyle name="Comma 5 2 2 13 2" xfId="8059" xr:uid="{00000000-0005-0000-0000-0000B2060000}"/>
    <cellStyle name="Comma 5 2 2 14" xfId="5674" xr:uid="{00000000-0005-0000-0000-0000B3060000}"/>
    <cellStyle name="Comma 5 2 2 2" xfId="486" xr:uid="{00000000-0005-0000-0000-0000B4060000}"/>
    <cellStyle name="Comma 5 2 2 2 10" xfId="1919" xr:uid="{00000000-0005-0000-0000-0000B5060000}"/>
    <cellStyle name="Comma 5 2 2 2 10 2" xfId="4261" xr:uid="{00000000-0005-0000-0000-0000B6060000}"/>
    <cellStyle name="Comma 5 2 2 2 10 2 2" xfId="8066" xr:uid="{00000000-0005-0000-0000-0000B7060000}"/>
    <cellStyle name="Comma 5 2 2 2 10 3" xfId="5681" xr:uid="{00000000-0005-0000-0000-0000B8060000}"/>
    <cellStyle name="Comma 5 2 2 2 11" xfId="2944" xr:uid="{00000000-0005-0000-0000-0000B9060000}"/>
    <cellStyle name="Comma 5 2 2 2 11 2" xfId="8065" xr:uid="{00000000-0005-0000-0000-0000BA060000}"/>
    <cellStyle name="Comma 5 2 2 2 12" xfId="5680" xr:uid="{00000000-0005-0000-0000-0000BB060000}"/>
    <cellStyle name="Comma 5 2 2 2 2" xfId="794" xr:uid="{00000000-0005-0000-0000-0000BC060000}"/>
    <cellStyle name="Comma 5 2 2 2 2 2" xfId="1010" xr:uid="{00000000-0005-0000-0000-0000BD060000}"/>
    <cellStyle name="Comma 5 2 2 2 2 2 2" xfId="1496" xr:uid="{00000000-0005-0000-0000-0000BE060000}"/>
    <cellStyle name="Comma 5 2 2 2 2 2 2 2" xfId="1922" xr:uid="{00000000-0005-0000-0000-0000BF060000}"/>
    <cellStyle name="Comma 5 2 2 2 2 2 2 2 2" xfId="4264" xr:uid="{00000000-0005-0000-0000-0000C0060000}"/>
    <cellStyle name="Comma 5 2 2 2 2 2 2 2 2 2" xfId="8070" xr:uid="{00000000-0005-0000-0000-0000C1060000}"/>
    <cellStyle name="Comma 5 2 2 2 2 2 2 2 3" xfId="5685" xr:uid="{00000000-0005-0000-0000-0000C2060000}"/>
    <cellStyle name="Comma 5 2 2 2 2 2 2 3" xfId="3840" xr:uid="{00000000-0005-0000-0000-0000C3060000}"/>
    <cellStyle name="Comma 5 2 2 2 2 2 2 3 2" xfId="8069" xr:uid="{00000000-0005-0000-0000-0000C4060000}"/>
    <cellStyle name="Comma 5 2 2 2 2 2 2 4" xfId="5684" xr:uid="{00000000-0005-0000-0000-0000C5060000}"/>
    <cellStyle name="Comma 5 2 2 2 2 2 3" xfId="1921" xr:uid="{00000000-0005-0000-0000-0000C6060000}"/>
    <cellStyle name="Comma 5 2 2 2 2 2 3 2" xfId="4263" xr:uid="{00000000-0005-0000-0000-0000C7060000}"/>
    <cellStyle name="Comma 5 2 2 2 2 2 3 2 2" xfId="8071" xr:uid="{00000000-0005-0000-0000-0000C8060000}"/>
    <cellStyle name="Comma 5 2 2 2 2 2 3 3" xfId="5686" xr:uid="{00000000-0005-0000-0000-0000C9060000}"/>
    <cellStyle name="Comma 5 2 2 2 2 2 4" xfId="3354" xr:uid="{00000000-0005-0000-0000-0000CA060000}"/>
    <cellStyle name="Comma 5 2 2 2 2 2 4 2" xfId="8068" xr:uid="{00000000-0005-0000-0000-0000CB060000}"/>
    <cellStyle name="Comma 5 2 2 2 2 2 5" xfId="5683" xr:uid="{00000000-0005-0000-0000-0000CC060000}"/>
    <cellStyle name="Comma 5 2 2 2 2 3" xfId="1280" xr:uid="{00000000-0005-0000-0000-0000CD060000}"/>
    <cellStyle name="Comma 5 2 2 2 2 3 2" xfId="1923" xr:uid="{00000000-0005-0000-0000-0000CE060000}"/>
    <cellStyle name="Comma 5 2 2 2 2 3 2 2" xfId="4265" xr:uid="{00000000-0005-0000-0000-0000CF060000}"/>
    <cellStyle name="Comma 5 2 2 2 2 3 2 2 2" xfId="8073" xr:uid="{00000000-0005-0000-0000-0000D0060000}"/>
    <cellStyle name="Comma 5 2 2 2 2 3 2 3" xfId="5688" xr:uid="{00000000-0005-0000-0000-0000D1060000}"/>
    <cellStyle name="Comma 5 2 2 2 2 3 3" xfId="3624" xr:uid="{00000000-0005-0000-0000-0000D2060000}"/>
    <cellStyle name="Comma 5 2 2 2 2 3 3 2" xfId="8072" xr:uid="{00000000-0005-0000-0000-0000D3060000}"/>
    <cellStyle name="Comma 5 2 2 2 2 3 4" xfId="5687" xr:uid="{00000000-0005-0000-0000-0000D4060000}"/>
    <cellStyle name="Comma 5 2 2 2 2 4" xfId="1172" xr:uid="{00000000-0005-0000-0000-0000D5060000}"/>
    <cellStyle name="Comma 5 2 2 2 2 4 2" xfId="1924" xr:uid="{00000000-0005-0000-0000-0000D6060000}"/>
    <cellStyle name="Comma 5 2 2 2 2 4 2 2" xfId="4266" xr:uid="{00000000-0005-0000-0000-0000D7060000}"/>
    <cellStyle name="Comma 5 2 2 2 2 4 2 2 2" xfId="8075" xr:uid="{00000000-0005-0000-0000-0000D8060000}"/>
    <cellStyle name="Comma 5 2 2 2 2 4 2 3" xfId="5690" xr:uid="{00000000-0005-0000-0000-0000D9060000}"/>
    <cellStyle name="Comma 5 2 2 2 2 4 3" xfId="3516" xr:uid="{00000000-0005-0000-0000-0000DA060000}"/>
    <cellStyle name="Comma 5 2 2 2 2 4 3 2" xfId="8074" xr:uid="{00000000-0005-0000-0000-0000DB060000}"/>
    <cellStyle name="Comma 5 2 2 2 2 4 4" xfId="5689" xr:uid="{00000000-0005-0000-0000-0000DC060000}"/>
    <cellStyle name="Comma 5 2 2 2 2 5" xfId="1692" xr:uid="{00000000-0005-0000-0000-0000DD060000}"/>
    <cellStyle name="Comma 5 2 2 2 2 5 2" xfId="1925" xr:uid="{00000000-0005-0000-0000-0000DE060000}"/>
    <cellStyle name="Comma 5 2 2 2 2 5 2 2" xfId="4267" xr:uid="{00000000-0005-0000-0000-0000DF060000}"/>
    <cellStyle name="Comma 5 2 2 2 2 5 2 2 2" xfId="8077" xr:uid="{00000000-0005-0000-0000-0000E0060000}"/>
    <cellStyle name="Comma 5 2 2 2 2 5 2 3" xfId="5692" xr:uid="{00000000-0005-0000-0000-0000E1060000}"/>
    <cellStyle name="Comma 5 2 2 2 2 5 3" xfId="4034" xr:uid="{00000000-0005-0000-0000-0000E2060000}"/>
    <cellStyle name="Comma 5 2 2 2 2 5 3 2" xfId="8076" xr:uid="{00000000-0005-0000-0000-0000E3060000}"/>
    <cellStyle name="Comma 5 2 2 2 2 5 4" xfId="5691" xr:uid="{00000000-0005-0000-0000-0000E4060000}"/>
    <cellStyle name="Comma 5 2 2 2 2 6" xfId="1920" xr:uid="{00000000-0005-0000-0000-0000E5060000}"/>
    <cellStyle name="Comma 5 2 2 2 2 6 2" xfId="4262" xr:uid="{00000000-0005-0000-0000-0000E6060000}"/>
    <cellStyle name="Comma 5 2 2 2 2 6 2 2" xfId="8078" xr:uid="{00000000-0005-0000-0000-0000E7060000}"/>
    <cellStyle name="Comma 5 2 2 2 2 6 3" xfId="5693" xr:uid="{00000000-0005-0000-0000-0000E8060000}"/>
    <cellStyle name="Comma 5 2 2 2 2 7" xfId="3138" xr:uid="{00000000-0005-0000-0000-0000E9060000}"/>
    <cellStyle name="Comma 5 2 2 2 2 7 2" xfId="8067" xr:uid="{00000000-0005-0000-0000-0000EA060000}"/>
    <cellStyle name="Comma 5 2 2 2 2 8" xfId="5682" xr:uid="{00000000-0005-0000-0000-0000EB060000}"/>
    <cellStyle name="Comma 5 2 2 2 3" xfId="848" xr:uid="{00000000-0005-0000-0000-0000EC060000}"/>
    <cellStyle name="Comma 5 2 2 2 3 2" xfId="956" xr:uid="{00000000-0005-0000-0000-0000ED060000}"/>
    <cellStyle name="Comma 5 2 2 2 3 2 2" xfId="1442" xr:uid="{00000000-0005-0000-0000-0000EE060000}"/>
    <cellStyle name="Comma 5 2 2 2 3 2 2 2" xfId="1928" xr:uid="{00000000-0005-0000-0000-0000EF060000}"/>
    <cellStyle name="Comma 5 2 2 2 3 2 2 2 2" xfId="4270" xr:uid="{00000000-0005-0000-0000-0000F0060000}"/>
    <cellStyle name="Comma 5 2 2 2 3 2 2 2 2 2" xfId="8082" xr:uid="{00000000-0005-0000-0000-0000F1060000}"/>
    <cellStyle name="Comma 5 2 2 2 3 2 2 2 3" xfId="5697" xr:uid="{00000000-0005-0000-0000-0000F2060000}"/>
    <cellStyle name="Comma 5 2 2 2 3 2 2 3" xfId="3786" xr:uid="{00000000-0005-0000-0000-0000F3060000}"/>
    <cellStyle name="Comma 5 2 2 2 3 2 2 3 2" xfId="8081" xr:uid="{00000000-0005-0000-0000-0000F4060000}"/>
    <cellStyle name="Comma 5 2 2 2 3 2 2 4" xfId="5696" xr:uid="{00000000-0005-0000-0000-0000F5060000}"/>
    <cellStyle name="Comma 5 2 2 2 3 2 3" xfId="1927" xr:uid="{00000000-0005-0000-0000-0000F6060000}"/>
    <cellStyle name="Comma 5 2 2 2 3 2 3 2" xfId="4269" xr:uid="{00000000-0005-0000-0000-0000F7060000}"/>
    <cellStyle name="Comma 5 2 2 2 3 2 3 2 2" xfId="8083" xr:uid="{00000000-0005-0000-0000-0000F8060000}"/>
    <cellStyle name="Comma 5 2 2 2 3 2 3 3" xfId="5698" xr:uid="{00000000-0005-0000-0000-0000F9060000}"/>
    <cellStyle name="Comma 5 2 2 2 3 2 4" xfId="3300" xr:uid="{00000000-0005-0000-0000-0000FA060000}"/>
    <cellStyle name="Comma 5 2 2 2 3 2 4 2" xfId="8080" xr:uid="{00000000-0005-0000-0000-0000FB060000}"/>
    <cellStyle name="Comma 5 2 2 2 3 2 5" xfId="5695" xr:uid="{00000000-0005-0000-0000-0000FC060000}"/>
    <cellStyle name="Comma 5 2 2 2 3 3" xfId="1334" xr:uid="{00000000-0005-0000-0000-0000FD060000}"/>
    <cellStyle name="Comma 5 2 2 2 3 3 2" xfId="1929" xr:uid="{00000000-0005-0000-0000-0000FE060000}"/>
    <cellStyle name="Comma 5 2 2 2 3 3 2 2" xfId="4271" xr:uid="{00000000-0005-0000-0000-0000FF060000}"/>
    <cellStyle name="Comma 5 2 2 2 3 3 2 2 2" xfId="8085" xr:uid="{00000000-0005-0000-0000-000000070000}"/>
    <cellStyle name="Comma 5 2 2 2 3 3 2 3" xfId="5700" xr:uid="{00000000-0005-0000-0000-000001070000}"/>
    <cellStyle name="Comma 5 2 2 2 3 3 3" xfId="3678" xr:uid="{00000000-0005-0000-0000-000002070000}"/>
    <cellStyle name="Comma 5 2 2 2 3 3 3 2" xfId="8084" xr:uid="{00000000-0005-0000-0000-000003070000}"/>
    <cellStyle name="Comma 5 2 2 2 3 3 4" xfId="5699" xr:uid="{00000000-0005-0000-0000-000004070000}"/>
    <cellStyle name="Comma 5 2 2 2 3 4" xfId="1118" xr:uid="{00000000-0005-0000-0000-000005070000}"/>
    <cellStyle name="Comma 5 2 2 2 3 4 2" xfId="1930" xr:uid="{00000000-0005-0000-0000-000006070000}"/>
    <cellStyle name="Comma 5 2 2 2 3 4 2 2" xfId="4272" xr:uid="{00000000-0005-0000-0000-000007070000}"/>
    <cellStyle name="Comma 5 2 2 2 3 4 2 2 2" xfId="8087" xr:uid="{00000000-0005-0000-0000-000008070000}"/>
    <cellStyle name="Comma 5 2 2 2 3 4 2 3" xfId="5702" xr:uid="{00000000-0005-0000-0000-000009070000}"/>
    <cellStyle name="Comma 5 2 2 2 3 4 3" xfId="3462" xr:uid="{00000000-0005-0000-0000-00000A070000}"/>
    <cellStyle name="Comma 5 2 2 2 3 4 3 2" xfId="8086" xr:uid="{00000000-0005-0000-0000-00000B070000}"/>
    <cellStyle name="Comma 5 2 2 2 3 4 4" xfId="5701" xr:uid="{00000000-0005-0000-0000-00000C070000}"/>
    <cellStyle name="Comma 5 2 2 2 3 5" xfId="1926" xr:uid="{00000000-0005-0000-0000-00000D070000}"/>
    <cellStyle name="Comma 5 2 2 2 3 5 2" xfId="4268" xr:uid="{00000000-0005-0000-0000-00000E070000}"/>
    <cellStyle name="Comma 5 2 2 2 3 5 2 2" xfId="8088" xr:uid="{00000000-0005-0000-0000-00000F070000}"/>
    <cellStyle name="Comma 5 2 2 2 3 5 3" xfId="5703" xr:uid="{00000000-0005-0000-0000-000010070000}"/>
    <cellStyle name="Comma 5 2 2 2 3 6" xfId="3192" xr:uid="{00000000-0005-0000-0000-000011070000}"/>
    <cellStyle name="Comma 5 2 2 2 3 6 2" xfId="8079" xr:uid="{00000000-0005-0000-0000-000012070000}"/>
    <cellStyle name="Comma 5 2 2 2 3 7" xfId="5694" xr:uid="{00000000-0005-0000-0000-000013070000}"/>
    <cellStyle name="Comma 5 2 2 2 4" xfId="902" xr:uid="{00000000-0005-0000-0000-000014070000}"/>
    <cellStyle name="Comma 5 2 2 2 4 2" xfId="1388" xr:uid="{00000000-0005-0000-0000-000015070000}"/>
    <cellStyle name="Comma 5 2 2 2 4 2 2" xfId="1932" xr:uid="{00000000-0005-0000-0000-000016070000}"/>
    <cellStyle name="Comma 5 2 2 2 4 2 2 2" xfId="4274" xr:uid="{00000000-0005-0000-0000-000017070000}"/>
    <cellStyle name="Comma 5 2 2 2 4 2 2 2 2" xfId="8091" xr:uid="{00000000-0005-0000-0000-000018070000}"/>
    <cellStyle name="Comma 5 2 2 2 4 2 2 3" xfId="5706" xr:uid="{00000000-0005-0000-0000-000019070000}"/>
    <cellStyle name="Comma 5 2 2 2 4 2 3" xfId="3732" xr:uid="{00000000-0005-0000-0000-00001A070000}"/>
    <cellStyle name="Comma 5 2 2 2 4 2 3 2" xfId="8090" xr:uid="{00000000-0005-0000-0000-00001B070000}"/>
    <cellStyle name="Comma 5 2 2 2 4 2 4" xfId="5705" xr:uid="{00000000-0005-0000-0000-00001C070000}"/>
    <cellStyle name="Comma 5 2 2 2 4 3" xfId="1931" xr:uid="{00000000-0005-0000-0000-00001D070000}"/>
    <cellStyle name="Comma 5 2 2 2 4 3 2" xfId="4273" xr:uid="{00000000-0005-0000-0000-00001E070000}"/>
    <cellStyle name="Comma 5 2 2 2 4 3 2 2" xfId="8092" xr:uid="{00000000-0005-0000-0000-00001F070000}"/>
    <cellStyle name="Comma 5 2 2 2 4 3 3" xfId="5707" xr:uid="{00000000-0005-0000-0000-000020070000}"/>
    <cellStyle name="Comma 5 2 2 2 4 4" xfId="3246" xr:uid="{00000000-0005-0000-0000-000021070000}"/>
    <cellStyle name="Comma 5 2 2 2 4 4 2" xfId="8089" xr:uid="{00000000-0005-0000-0000-000022070000}"/>
    <cellStyle name="Comma 5 2 2 2 4 5" xfId="5704" xr:uid="{00000000-0005-0000-0000-000023070000}"/>
    <cellStyle name="Comma 5 2 2 2 5" xfId="1226" xr:uid="{00000000-0005-0000-0000-000024070000}"/>
    <cellStyle name="Comma 5 2 2 2 5 2" xfId="1933" xr:uid="{00000000-0005-0000-0000-000025070000}"/>
    <cellStyle name="Comma 5 2 2 2 5 2 2" xfId="4275" xr:uid="{00000000-0005-0000-0000-000026070000}"/>
    <cellStyle name="Comma 5 2 2 2 5 2 2 2" xfId="8094" xr:uid="{00000000-0005-0000-0000-000027070000}"/>
    <cellStyle name="Comma 5 2 2 2 5 2 3" xfId="5709" xr:uid="{00000000-0005-0000-0000-000028070000}"/>
    <cellStyle name="Comma 5 2 2 2 5 3" xfId="3570" xr:uid="{00000000-0005-0000-0000-000029070000}"/>
    <cellStyle name="Comma 5 2 2 2 5 3 2" xfId="8093" xr:uid="{00000000-0005-0000-0000-00002A070000}"/>
    <cellStyle name="Comma 5 2 2 2 5 4" xfId="5708" xr:uid="{00000000-0005-0000-0000-00002B070000}"/>
    <cellStyle name="Comma 5 2 2 2 6" xfId="1064" xr:uid="{00000000-0005-0000-0000-00002C070000}"/>
    <cellStyle name="Comma 5 2 2 2 6 2" xfId="1934" xr:uid="{00000000-0005-0000-0000-00002D070000}"/>
    <cellStyle name="Comma 5 2 2 2 6 2 2" xfId="4276" xr:uid="{00000000-0005-0000-0000-00002E070000}"/>
    <cellStyle name="Comma 5 2 2 2 6 2 2 2" xfId="8096" xr:uid="{00000000-0005-0000-0000-00002F070000}"/>
    <cellStyle name="Comma 5 2 2 2 6 2 3" xfId="5711" xr:uid="{00000000-0005-0000-0000-000030070000}"/>
    <cellStyle name="Comma 5 2 2 2 6 3" xfId="3408" xr:uid="{00000000-0005-0000-0000-000031070000}"/>
    <cellStyle name="Comma 5 2 2 2 6 3 2" xfId="8095" xr:uid="{00000000-0005-0000-0000-000032070000}"/>
    <cellStyle name="Comma 5 2 2 2 6 4" xfId="5710" xr:uid="{00000000-0005-0000-0000-000033070000}"/>
    <cellStyle name="Comma 5 2 2 2 7" xfId="1550" xr:uid="{00000000-0005-0000-0000-000034070000}"/>
    <cellStyle name="Comma 5 2 2 2 7 2" xfId="1935" xr:uid="{00000000-0005-0000-0000-000035070000}"/>
    <cellStyle name="Comma 5 2 2 2 7 2 2" xfId="4277" xr:uid="{00000000-0005-0000-0000-000036070000}"/>
    <cellStyle name="Comma 5 2 2 2 7 2 2 2" xfId="8098" xr:uid="{00000000-0005-0000-0000-000037070000}"/>
    <cellStyle name="Comma 5 2 2 2 7 2 3" xfId="5713" xr:uid="{00000000-0005-0000-0000-000038070000}"/>
    <cellStyle name="Comma 5 2 2 2 7 3" xfId="3894" xr:uid="{00000000-0005-0000-0000-000039070000}"/>
    <cellStyle name="Comma 5 2 2 2 7 3 2" xfId="8097" xr:uid="{00000000-0005-0000-0000-00003A070000}"/>
    <cellStyle name="Comma 5 2 2 2 7 4" xfId="5712" xr:uid="{00000000-0005-0000-0000-00003B070000}"/>
    <cellStyle name="Comma 5 2 2 2 8" xfId="740" xr:uid="{00000000-0005-0000-0000-00003C070000}"/>
    <cellStyle name="Comma 5 2 2 2 8 2" xfId="1936" xr:uid="{00000000-0005-0000-0000-00003D070000}"/>
    <cellStyle name="Comma 5 2 2 2 8 2 2" xfId="4278" xr:uid="{00000000-0005-0000-0000-00003E070000}"/>
    <cellStyle name="Comma 5 2 2 2 8 2 2 2" xfId="8100" xr:uid="{00000000-0005-0000-0000-00003F070000}"/>
    <cellStyle name="Comma 5 2 2 2 8 2 3" xfId="5715" xr:uid="{00000000-0005-0000-0000-000040070000}"/>
    <cellStyle name="Comma 5 2 2 2 8 3" xfId="3084" xr:uid="{00000000-0005-0000-0000-000041070000}"/>
    <cellStyle name="Comma 5 2 2 2 8 3 2" xfId="8099" xr:uid="{00000000-0005-0000-0000-000042070000}"/>
    <cellStyle name="Comma 5 2 2 2 8 4" xfId="5714" xr:uid="{00000000-0005-0000-0000-000043070000}"/>
    <cellStyle name="Comma 5 2 2 2 9" xfId="1631" xr:uid="{00000000-0005-0000-0000-000044070000}"/>
    <cellStyle name="Comma 5 2 2 2 9 2" xfId="1937" xr:uid="{00000000-0005-0000-0000-000045070000}"/>
    <cellStyle name="Comma 5 2 2 2 9 2 2" xfId="4279" xr:uid="{00000000-0005-0000-0000-000046070000}"/>
    <cellStyle name="Comma 5 2 2 2 9 2 2 2" xfId="8102" xr:uid="{00000000-0005-0000-0000-000047070000}"/>
    <cellStyle name="Comma 5 2 2 2 9 2 3" xfId="5717" xr:uid="{00000000-0005-0000-0000-000048070000}"/>
    <cellStyle name="Comma 5 2 2 2 9 3" xfId="3975" xr:uid="{00000000-0005-0000-0000-000049070000}"/>
    <cellStyle name="Comma 5 2 2 2 9 3 2" xfId="8101" xr:uid="{00000000-0005-0000-0000-00004A070000}"/>
    <cellStyle name="Comma 5 2 2 2 9 4" xfId="5716" xr:uid="{00000000-0005-0000-0000-00004B070000}"/>
    <cellStyle name="Comma 5 2 2 3" xfId="627" xr:uid="{00000000-0005-0000-0000-00004C070000}"/>
    <cellStyle name="Comma 5 2 2 3 2" xfId="1009" xr:uid="{00000000-0005-0000-0000-00004D070000}"/>
    <cellStyle name="Comma 5 2 2 3 2 2" xfId="1495" xr:uid="{00000000-0005-0000-0000-00004E070000}"/>
    <cellStyle name="Comma 5 2 2 3 2 2 2" xfId="1940" xr:uid="{00000000-0005-0000-0000-00004F070000}"/>
    <cellStyle name="Comma 5 2 2 3 2 2 2 2" xfId="4282" xr:uid="{00000000-0005-0000-0000-000050070000}"/>
    <cellStyle name="Comma 5 2 2 3 2 2 2 2 2" xfId="8106" xr:uid="{00000000-0005-0000-0000-000051070000}"/>
    <cellStyle name="Comma 5 2 2 3 2 2 2 3" xfId="5721" xr:uid="{00000000-0005-0000-0000-000052070000}"/>
    <cellStyle name="Comma 5 2 2 3 2 2 3" xfId="3839" xr:uid="{00000000-0005-0000-0000-000053070000}"/>
    <cellStyle name="Comma 5 2 2 3 2 2 3 2" xfId="8105" xr:uid="{00000000-0005-0000-0000-000054070000}"/>
    <cellStyle name="Comma 5 2 2 3 2 2 4" xfId="5720" xr:uid="{00000000-0005-0000-0000-000055070000}"/>
    <cellStyle name="Comma 5 2 2 3 2 3" xfId="1939" xr:uid="{00000000-0005-0000-0000-000056070000}"/>
    <cellStyle name="Comma 5 2 2 3 2 3 2" xfId="4281" xr:uid="{00000000-0005-0000-0000-000057070000}"/>
    <cellStyle name="Comma 5 2 2 3 2 3 2 2" xfId="8107" xr:uid="{00000000-0005-0000-0000-000058070000}"/>
    <cellStyle name="Comma 5 2 2 3 2 3 3" xfId="5722" xr:uid="{00000000-0005-0000-0000-000059070000}"/>
    <cellStyle name="Comma 5 2 2 3 2 4" xfId="3353" xr:uid="{00000000-0005-0000-0000-00005A070000}"/>
    <cellStyle name="Comma 5 2 2 3 2 4 2" xfId="8104" xr:uid="{00000000-0005-0000-0000-00005B070000}"/>
    <cellStyle name="Comma 5 2 2 3 2 5" xfId="5719" xr:uid="{00000000-0005-0000-0000-00005C070000}"/>
    <cellStyle name="Comma 5 2 2 3 3" xfId="1279" xr:uid="{00000000-0005-0000-0000-00005D070000}"/>
    <cellStyle name="Comma 5 2 2 3 3 2" xfId="1941" xr:uid="{00000000-0005-0000-0000-00005E070000}"/>
    <cellStyle name="Comma 5 2 2 3 3 2 2" xfId="4283" xr:uid="{00000000-0005-0000-0000-00005F070000}"/>
    <cellStyle name="Comma 5 2 2 3 3 2 2 2" xfId="8109" xr:uid="{00000000-0005-0000-0000-000060070000}"/>
    <cellStyle name="Comma 5 2 2 3 3 2 3" xfId="5724" xr:uid="{00000000-0005-0000-0000-000061070000}"/>
    <cellStyle name="Comma 5 2 2 3 3 3" xfId="3623" xr:uid="{00000000-0005-0000-0000-000062070000}"/>
    <cellStyle name="Comma 5 2 2 3 3 3 2" xfId="8108" xr:uid="{00000000-0005-0000-0000-000063070000}"/>
    <cellStyle name="Comma 5 2 2 3 3 4" xfId="5723" xr:uid="{00000000-0005-0000-0000-000064070000}"/>
    <cellStyle name="Comma 5 2 2 3 4" xfId="1171" xr:uid="{00000000-0005-0000-0000-000065070000}"/>
    <cellStyle name="Comma 5 2 2 3 4 2" xfId="1942" xr:uid="{00000000-0005-0000-0000-000066070000}"/>
    <cellStyle name="Comma 5 2 2 3 4 2 2" xfId="4284" xr:uid="{00000000-0005-0000-0000-000067070000}"/>
    <cellStyle name="Comma 5 2 2 3 4 2 2 2" xfId="8111" xr:uid="{00000000-0005-0000-0000-000068070000}"/>
    <cellStyle name="Comma 5 2 2 3 4 2 3" xfId="5726" xr:uid="{00000000-0005-0000-0000-000069070000}"/>
    <cellStyle name="Comma 5 2 2 3 4 3" xfId="3515" xr:uid="{00000000-0005-0000-0000-00006A070000}"/>
    <cellStyle name="Comma 5 2 2 3 4 3 2" xfId="8110" xr:uid="{00000000-0005-0000-0000-00006B070000}"/>
    <cellStyle name="Comma 5 2 2 3 4 4" xfId="5725" xr:uid="{00000000-0005-0000-0000-00006C070000}"/>
    <cellStyle name="Comma 5 2 2 3 5" xfId="793" xr:uid="{00000000-0005-0000-0000-00006D070000}"/>
    <cellStyle name="Comma 5 2 2 3 5 2" xfId="1943" xr:uid="{00000000-0005-0000-0000-00006E070000}"/>
    <cellStyle name="Comma 5 2 2 3 5 2 2" xfId="4285" xr:uid="{00000000-0005-0000-0000-00006F070000}"/>
    <cellStyle name="Comma 5 2 2 3 5 2 2 2" xfId="8113" xr:uid="{00000000-0005-0000-0000-000070070000}"/>
    <cellStyle name="Comma 5 2 2 3 5 2 3" xfId="5728" xr:uid="{00000000-0005-0000-0000-000071070000}"/>
    <cellStyle name="Comma 5 2 2 3 5 3" xfId="3137" xr:uid="{00000000-0005-0000-0000-000072070000}"/>
    <cellStyle name="Comma 5 2 2 3 5 3 2" xfId="8112" xr:uid="{00000000-0005-0000-0000-000073070000}"/>
    <cellStyle name="Comma 5 2 2 3 5 4" xfId="5727" xr:uid="{00000000-0005-0000-0000-000074070000}"/>
    <cellStyle name="Comma 5 2 2 3 6" xfId="1691" xr:uid="{00000000-0005-0000-0000-000075070000}"/>
    <cellStyle name="Comma 5 2 2 3 6 2" xfId="1944" xr:uid="{00000000-0005-0000-0000-000076070000}"/>
    <cellStyle name="Comma 5 2 2 3 6 2 2" xfId="4286" xr:uid="{00000000-0005-0000-0000-000077070000}"/>
    <cellStyle name="Comma 5 2 2 3 6 2 2 2" xfId="8115" xr:uid="{00000000-0005-0000-0000-000078070000}"/>
    <cellStyle name="Comma 5 2 2 3 6 2 3" xfId="5730" xr:uid="{00000000-0005-0000-0000-000079070000}"/>
    <cellStyle name="Comma 5 2 2 3 6 3" xfId="4033" xr:uid="{00000000-0005-0000-0000-00007A070000}"/>
    <cellStyle name="Comma 5 2 2 3 6 3 2" xfId="8114" xr:uid="{00000000-0005-0000-0000-00007B070000}"/>
    <cellStyle name="Comma 5 2 2 3 6 4" xfId="5729" xr:uid="{00000000-0005-0000-0000-00007C070000}"/>
    <cellStyle name="Comma 5 2 2 3 7" xfId="1938" xr:uid="{00000000-0005-0000-0000-00007D070000}"/>
    <cellStyle name="Comma 5 2 2 3 7 2" xfId="4280" xr:uid="{00000000-0005-0000-0000-00007E070000}"/>
    <cellStyle name="Comma 5 2 2 3 7 2 2" xfId="8116" xr:uid="{00000000-0005-0000-0000-00007F070000}"/>
    <cellStyle name="Comma 5 2 2 3 7 3" xfId="5731" xr:uid="{00000000-0005-0000-0000-000080070000}"/>
    <cellStyle name="Comma 5 2 2 3 8" xfId="2971" xr:uid="{00000000-0005-0000-0000-000081070000}"/>
    <cellStyle name="Comma 5 2 2 3 8 2" xfId="8103" xr:uid="{00000000-0005-0000-0000-000082070000}"/>
    <cellStyle name="Comma 5 2 2 3 9" xfId="5718" xr:uid="{00000000-0005-0000-0000-000083070000}"/>
    <cellStyle name="Comma 5 2 2 4" xfId="654" xr:uid="{00000000-0005-0000-0000-000084070000}"/>
    <cellStyle name="Comma 5 2 2 4 2" xfId="955" xr:uid="{00000000-0005-0000-0000-000085070000}"/>
    <cellStyle name="Comma 5 2 2 4 2 2" xfId="1441" xr:uid="{00000000-0005-0000-0000-000086070000}"/>
    <cellStyle name="Comma 5 2 2 4 2 2 2" xfId="1947" xr:uid="{00000000-0005-0000-0000-000087070000}"/>
    <cellStyle name="Comma 5 2 2 4 2 2 2 2" xfId="4289" xr:uid="{00000000-0005-0000-0000-000088070000}"/>
    <cellStyle name="Comma 5 2 2 4 2 2 2 2 2" xfId="8120" xr:uid="{00000000-0005-0000-0000-000089070000}"/>
    <cellStyle name="Comma 5 2 2 4 2 2 2 3" xfId="5735" xr:uid="{00000000-0005-0000-0000-00008A070000}"/>
    <cellStyle name="Comma 5 2 2 4 2 2 3" xfId="3785" xr:uid="{00000000-0005-0000-0000-00008B070000}"/>
    <cellStyle name="Comma 5 2 2 4 2 2 3 2" xfId="8119" xr:uid="{00000000-0005-0000-0000-00008C070000}"/>
    <cellStyle name="Comma 5 2 2 4 2 2 4" xfId="5734" xr:uid="{00000000-0005-0000-0000-00008D070000}"/>
    <cellStyle name="Comma 5 2 2 4 2 3" xfId="1946" xr:uid="{00000000-0005-0000-0000-00008E070000}"/>
    <cellStyle name="Comma 5 2 2 4 2 3 2" xfId="4288" xr:uid="{00000000-0005-0000-0000-00008F070000}"/>
    <cellStyle name="Comma 5 2 2 4 2 3 2 2" xfId="8121" xr:uid="{00000000-0005-0000-0000-000090070000}"/>
    <cellStyle name="Comma 5 2 2 4 2 3 3" xfId="5736" xr:uid="{00000000-0005-0000-0000-000091070000}"/>
    <cellStyle name="Comma 5 2 2 4 2 4" xfId="3299" xr:uid="{00000000-0005-0000-0000-000092070000}"/>
    <cellStyle name="Comma 5 2 2 4 2 4 2" xfId="8118" xr:uid="{00000000-0005-0000-0000-000093070000}"/>
    <cellStyle name="Comma 5 2 2 4 2 5" xfId="5733" xr:uid="{00000000-0005-0000-0000-000094070000}"/>
    <cellStyle name="Comma 5 2 2 4 3" xfId="1333" xr:uid="{00000000-0005-0000-0000-000095070000}"/>
    <cellStyle name="Comma 5 2 2 4 3 2" xfId="1948" xr:uid="{00000000-0005-0000-0000-000096070000}"/>
    <cellStyle name="Comma 5 2 2 4 3 2 2" xfId="4290" xr:uid="{00000000-0005-0000-0000-000097070000}"/>
    <cellStyle name="Comma 5 2 2 4 3 2 2 2" xfId="8123" xr:uid="{00000000-0005-0000-0000-000098070000}"/>
    <cellStyle name="Comma 5 2 2 4 3 2 3" xfId="5738" xr:uid="{00000000-0005-0000-0000-000099070000}"/>
    <cellStyle name="Comma 5 2 2 4 3 3" xfId="3677" xr:uid="{00000000-0005-0000-0000-00009A070000}"/>
    <cellStyle name="Comma 5 2 2 4 3 3 2" xfId="8122" xr:uid="{00000000-0005-0000-0000-00009B070000}"/>
    <cellStyle name="Comma 5 2 2 4 3 4" xfId="5737" xr:uid="{00000000-0005-0000-0000-00009C070000}"/>
    <cellStyle name="Comma 5 2 2 4 4" xfId="1117" xr:uid="{00000000-0005-0000-0000-00009D070000}"/>
    <cellStyle name="Comma 5 2 2 4 4 2" xfId="1949" xr:uid="{00000000-0005-0000-0000-00009E070000}"/>
    <cellStyle name="Comma 5 2 2 4 4 2 2" xfId="4291" xr:uid="{00000000-0005-0000-0000-00009F070000}"/>
    <cellStyle name="Comma 5 2 2 4 4 2 2 2" xfId="8125" xr:uid="{00000000-0005-0000-0000-0000A0070000}"/>
    <cellStyle name="Comma 5 2 2 4 4 2 3" xfId="5740" xr:uid="{00000000-0005-0000-0000-0000A1070000}"/>
    <cellStyle name="Comma 5 2 2 4 4 3" xfId="3461" xr:uid="{00000000-0005-0000-0000-0000A2070000}"/>
    <cellStyle name="Comma 5 2 2 4 4 3 2" xfId="8124" xr:uid="{00000000-0005-0000-0000-0000A3070000}"/>
    <cellStyle name="Comma 5 2 2 4 4 4" xfId="5739" xr:uid="{00000000-0005-0000-0000-0000A4070000}"/>
    <cellStyle name="Comma 5 2 2 4 5" xfId="847" xr:uid="{00000000-0005-0000-0000-0000A5070000}"/>
    <cellStyle name="Comma 5 2 2 4 5 2" xfId="1950" xr:uid="{00000000-0005-0000-0000-0000A6070000}"/>
    <cellStyle name="Comma 5 2 2 4 5 2 2" xfId="4292" xr:uid="{00000000-0005-0000-0000-0000A7070000}"/>
    <cellStyle name="Comma 5 2 2 4 5 2 2 2" xfId="8127" xr:uid="{00000000-0005-0000-0000-0000A8070000}"/>
    <cellStyle name="Comma 5 2 2 4 5 2 3" xfId="5742" xr:uid="{00000000-0005-0000-0000-0000A9070000}"/>
    <cellStyle name="Comma 5 2 2 4 5 3" xfId="3191" xr:uid="{00000000-0005-0000-0000-0000AA070000}"/>
    <cellStyle name="Comma 5 2 2 4 5 3 2" xfId="8126" xr:uid="{00000000-0005-0000-0000-0000AB070000}"/>
    <cellStyle name="Comma 5 2 2 4 5 4" xfId="5741" xr:uid="{00000000-0005-0000-0000-0000AC070000}"/>
    <cellStyle name="Comma 5 2 2 4 6" xfId="1945" xr:uid="{00000000-0005-0000-0000-0000AD070000}"/>
    <cellStyle name="Comma 5 2 2 4 6 2" xfId="4287" xr:uid="{00000000-0005-0000-0000-0000AE070000}"/>
    <cellStyle name="Comma 5 2 2 4 6 2 2" xfId="8128" xr:uid="{00000000-0005-0000-0000-0000AF070000}"/>
    <cellStyle name="Comma 5 2 2 4 6 3" xfId="5743" xr:uid="{00000000-0005-0000-0000-0000B0070000}"/>
    <cellStyle name="Comma 5 2 2 4 7" xfId="2998" xr:uid="{00000000-0005-0000-0000-0000B1070000}"/>
    <cellStyle name="Comma 5 2 2 4 7 2" xfId="8117" xr:uid="{00000000-0005-0000-0000-0000B2070000}"/>
    <cellStyle name="Comma 5 2 2 4 8" xfId="5732" xr:uid="{00000000-0005-0000-0000-0000B3070000}"/>
    <cellStyle name="Comma 5 2 2 5" xfId="681" xr:uid="{00000000-0005-0000-0000-0000B4070000}"/>
    <cellStyle name="Comma 5 2 2 5 2" xfId="1387" xr:uid="{00000000-0005-0000-0000-0000B5070000}"/>
    <cellStyle name="Comma 5 2 2 5 2 2" xfId="1952" xr:uid="{00000000-0005-0000-0000-0000B6070000}"/>
    <cellStyle name="Comma 5 2 2 5 2 2 2" xfId="4294" xr:uid="{00000000-0005-0000-0000-0000B7070000}"/>
    <cellStyle name="Comma 5 2 2 5 2 2 2 2" xfId="8131" xr:uid="{00000000-0005-0000-0000-0000B8070000}"/>
    <cellStyle name="Comma 5 2 2 5 2 2 3" xfId="5746" xr:uid="{00000000-0005-0000-0000-0000B9070000}"/>
    <cellStyle name="Comma 5 2 2 5 2 3" xfId="3731" xr:uid="{00000000-0005-0000-0000-0000BA070000}"/>
    <cellStyle name="Comma 5 2 2 5 2 3 2" xfId="8130" xr:uid="{00000000-0005-0000-0000-0000BB070000}"/>
    <cellStyle name="Comma 5 2 2 5 2 4" xfId="5745" xr:uid="{00000000-0005-0000-0000-0000BC070000}"/>
    <cellStyle name="Comma 5 2 2 5 3" xfId="901" xr:uid="{00000000-0005-0000-0000-0000BD070000}"/>
    <cellStyle name="Comma 5 2 2 5 3 2" xfId="1953" xr:uid="{00000000-0005-0000-0000-0000BE070000}"/>
    <cellStyle name="Comma 5 2 2 5 3 2 2" xfId="4295" xr:uid="{00000000-0005-0000-0000-0000BF070000}"/>
    <cellStyle name="Comma 5 2 2 5 3 2 2 2" xfId="8133" xr:uid="{00000000-0005-0000-0000-0000C0070000}"/>
    <cellStyle name="Comma 5 2 2 5 3 2 3" xfId="5748" xr:uid="{00000000-0005-0000-0000-0000C1070000}"/>
    <cellStyle name="Comma 5 2 2 5 3 3" xfId="3245" xr:uid="{00000000-0005-0000-0000-0000C2070000}"/>
    <cellStyle name="Comma 5 2 2 5 3 3 2" xfId="8132" xr:uid="{00000000-0005-0000-0000-0000C3070000}"/>
    <cellStyle name="Comma 5 2 2 5 3 4" xfId="5747" xr:uid="{00000000-0005-0000-0000-0000C4070000}"/>
    <cellStyle name="Comma 5 2 2 5 4" xfId="1951" xr:uid="{00000000-0005-0000-0000-0000C5070000}"/>
    <cellStyle name="Comma 5 2 2 5 4 2" xfId="4293" xr:uid="{00000000-0005-0000-0000-0000C6070000}"/>
    <cellStyle name="Comma 5 2 2 5 4 2 2" xfId="8134" xr:uid="{00000000-0005-0000-0000-0000C7070000}"/>
    <cellStyle name="Comma 5 2 2 5 4 3" xfId="5749" xr:uid="{00000000-0005-0000-0000-0000C8070000}"/>
    <cellStyle name="Comma 5 2 2 5 5" xfId="3025" xr:uid="{00000000-0005-0000-0000-0000C9070000}"/>
    <cellStyle name="Comma 5 2 2 5 5 2" xfId="8129" xr:uid="{00000000-0005-0000-0000-0000CA070000}"/>
    <cellStyle name="Comma 5 2 2 5 6" xfId="5744" xr:uid="{00000000-0005-0000-0000-0000CB070000}"/>
    <cellStyle name="Comma 5 2 2 6" xfId="708" xr:uid="{00000000-0005-0000-0000-0000CC070000}"/>
    <cellStyle name="Comma 5 2 2 6 2" xfId="1225" xr:uid="{00000000-0005-0000-0000-0000CD070000}"/>
    <cellStyle name="Comma 5 2 2 6 2 2" xfId="1955" xr:uid="{00000000-0005-0000-0000-0000CE070000}"/>
    <cellStyle name="Comma 5 2 2 6 2 2 2" xfId="4297" xr:uid="{00000000-0005-0000-0000-0000CF070000}"/>
    <cellStyle name="Comma 5 2 2 6 2 2 2 2" xfId="8137" xr:uid="{00000000-0005-0000-0000-0000D0070000}"/>
    <cellStyle name="Comma 5 2 2 6 2 2 3" xfId="5752" xr:uid="{00000000-0005-0000-0000-0000D1070000}"/>
    <cellStyle name="Comma 5 2 2 6 2 3" xfId="3569" xr:uid="{00000000-0005-0000-0000-0000D2070000}"/>
    <cellStyle name="Comma 5 2 2 6 2 3 2" xfId="8136" xr:uid="{00000000-0005-0000-0000-0000D3070000}"/>
    <cellStyle name="Comma 5 2 2 6 2 4" xfId="5751" xr:uid="{00000000-0005-0000-0000-0000D4070000}"/>
    <cellStyle name="Comma 5 2 2 6 3" xfId="1954" xr:uid="{00000000-0005-0000-0000-0000D5070000}"/>
    <cellStyle name="Comma 5 2 2 6 3 2" xfId="4296" xr:uid="{00000000-0005-0000-0000-0000D6070000}"/>
    <cellStyle name="Comma 5 2 2 6 3 2 2" xfId="8138" xr:uid="{00000000-0005-0000-0000-0000D7070000}"/>
    <cellStyle name="Comma 5 2 2 6 3 3" xfId="5753" xr:uid="{00000000-0005-0000-0000-0000D8070000}"/>
    <cellStyle name="Comma 5 2 2 6 4" xfId="3052" xr:uid="{00000000-0005-0000-0000-0000D9070000}"/>
    <cellStyle name="Comma 5 2 2 6 4 2" xfId="8135" xr:uid="{00000000-0005-0000-0000-0000DA070000}"/>
    <cellStyle name="Comma 5 2 2 6 5" xfId="5750" xr:uid="{00000000-0005-0000-0000-0000DB070000}"/>
    <cellStyle name="Comma 5 2 2 7" xfId="1063" xr:uid="{00000000-0005-0000-0000-0000DC070000}"/>
    <cellStyle name="Comma 5 2 2 7 2" xfId="1956" xr:uid="{00000000-0005-0000-0000-0000DD070000}"/>
    <cellStyle name="Comma 5 2 2 7 2 2" xfId="4298" xr:uid="{00000000-0005-0000-0000-0000DE070000}"/>
    <cellStyle name="Comma 5 2 2 7 2 2 2" xfId="8140" xr:uid="{00000000-0005-0000-0000-0000DF070000}"/>
    <cellStyle name="Comma 5 2 2 7 2 3" xfId="5755" xr:uid="{00000000-0005-0000-0000-0000E0070000}"/>
    <cellStyle name="Comma 5 2 2 7 3" xfId="3407" xr:uid="{00000000-0005-0000-0000-0000E1070000}"/>
    <cellStyle name="Comma 5 2 2 7 3 2" xfId="8139" xr:uid="{00000000-0005-0000-0000-0000E2070000}"/>
    <cellStyle name="Comma 5 2 2 7 4" xfId="5754" xr:uid="{00000000-0005-0000-0000-0000E3070000}"/>
    <cellStyle name="Comma 5 2 2 8" xfId="1549" xr:uid="{00000000-0005-0000-0000-0000E4070000}"/>
    <cellStyle name="Comma 5 2 2 8 2" xfId="1957" xr:uid="{00000000-0005-0000-0000-0000E5070000}"/>
    <cellStyle name="Comma 5 2 2 8 2 2" xfId="4299" xr:uid="{00000000-0005-0000-0000-0000E6070000}"/>
    <cellStyle name="Comma 5 2 2 8 2 2 2" xfId="8142" xr:uid="{00000000-0005-0000-0000-0000E7070000}"/>
    <cellStyle name="Comma 5 2 2 8 2 3" xfId="5757" xr:uid="{00000000-0005-0000-0000-0000E8070000}"/>
    <cellStyle name="Comma 5 2 2 8 3" xfId="3893" xr:uid="{00000000-0005-0000-0000-0000E9070000}"/>
    <cellStyle name="Comma 5 2 2 8 3 2" xfId="8141" xr:uid="{00000000-0005-0000-0000-0000EA070000}"/>
    <cellStyle name="Comma 5 2 2 8 4" xfId="5756" xr:uid="{00000000-0005-0000-0000-0000EB070000}"/>
    <cellStyle name="Comma 5 2 2 9" xfId="739" xr:uid="{00000000-0005-0000-0000-0000EC070000}"/>
    <cellStyle name="Comma 5 2 2 9 2" xfId="1958" xr:uid="{00000000-0005-0000-0000-0000ED070000}"/>
    <cellStyle name="Comma 5 2 2 9 2 2" xfId="4300" xr:uid="{00000000-0005-0000-0000-0000EE070000}"/>
    <cellStyle name="Comma 5 2 2 9 2 2 2" xfId="8144" xr:uid="{00000000-0005-0000-0000-0000EF070000}"/>
    <cellStyle name="Comma 5 2 2 9 2 3" xfId="5759" xr:uid="{00000000-0005-0000-0000-0000F0070000}"/>
    <cellStyle name="Comma 5 2 2 9 3" xfId="3083" xr:uid="{00000000-0005-0000-0000-0000F1070000}"/>
    <cellStyle name="Comma 5 2 2 9 3 2" xfId="8143" xr:uid="{00000000-0005-0000-0000-0000F2070000}"/>
    <cellStyle name="Comma 5 2 2 9 4" xfId="5758" xr:uid="{00000000-0005-0000-0000-0000F3070000}"/>
    <cellStyle name="Comma 5 2 3" xfId="204" xr:uid="{00000000-0005-0000-0000-0000F4070000}"/>
    <cellStyle name="Comma 5 2 3 2" xfId="5760" xr:uid="{00000000-0005-0000-0000-0000F5070000}"/>
    <cellStyle name="Comma 5 2 4" xfId="5673" xr:uid="{00000000-0005-0000-0000-0000F6070000}"/>
    <cellStyle name="Comma 5 3" xfId="205" xr:uid="{00000000-0005-0000-0000-0000F7070000}"/>
    <cellStyle name="Comma 5 3 2" xfId="487" xr:uid="{00000000-0005-0000-0000-0000F8070000}"/>
    <cellStyle name="Comma 5 3 2 2" xfId="5762" xr:uid="{00000000-0005-0000-0000-0000F9070000}"/>
    <cellStyle name="Comma 5 3 3" xfId="5761" xr:uid="{00000000-0005-0000-0000-0000FA070000}"/>
    <cellStyle name="Comma 5 4" xfId="206" xr:uid="{00000000-0005-0000-0000-0000FB070000}"/>
    <cellStyle name="Comma 5 4 2" xfId="488" xr:uid="{00000000-0005-0000-0000-0000FC070000}"/>
    <cellStyle name="Comma 5 4 2 2" xfId="5764" xr:uid="{00000000-0005-0000-0000-0000FD070000}"/>
    <cellStyle name="Comma 5 4 3" xfId="5763" xr:uid="{00000000-0005-0000-0000-0000FE070000}"/>
    <cellStyle name="Comma 5 5" xfId="207" xr:uid="{00000000-0005-0000-0000-0000FF070000}"/>
    <cellStyle name="Comma 5 5 10" xfId="1600" xr:uid="{00000000-0005-0000-0000-000000080000}"/>
    <cellStyle name="Comma 5 5 10 2" xfId="1960" xr:uid="{00000000-0005-0000-0000-000001080000}"/>
    <cellStyle name="Comma 5 5 10 2 2" xfId="4302" xr:uid="{00000000-0005-0000-0000-000002080000}"/>
    <cellStyle name="Comma 5 5 10 2 2 2" xfId="8147" xr:uid="{00000000-0005-0000-0000-000003080000}"/>
    <cellStyle name="Comma 5 5 10 2 3" xfId="5767" xr:uid="{00000000-0005-0000-0000-000004080000}"/>
    <cellStyle name="Comma 5 5 10 3" xfId="3944" xr:uid="{00000000-0005-0000-0000-000005080000}"/>
    <cellStyle name="Comma 5 5 10 3 2" xfId="8146" xr:uid="{00000000-0005-0000-0000-000006080000}"/>
    <cellStyle name="Comma 5 5 10 4" xfId="5766" xr:uid="{00000000-0005-0000-0000-000007080000}"/>
    <cellStyle name="Comma 5 5 11" xfId="1632" xr:uid="{00000000-0005-0000-0000-000008080000}"/>
    <cellStyle name="Comma 5 5 11 2" xfId="1961" xr:uid="{00000000-0005-0000-0000-000009080000}"/>
    <cellStyle name="Comma 5 5 11 2 2" xfId="4303" xr:uid="{00000000-0005-0000-0000-00000A080000}"/>
    <cellStyle name="Comma 5 5 11 2 2 2" xfId="8149" xr:uid="{00000000-0005-0000-0000-00000B080000}"/>
    <cellStyle name="Comma 5 5 11 2 3" xfId="5769" xr:uid="{00000000-0005-0000-0000-00000C080000}"/>
    <cellStyle name="Comma 5 5 11 3" xfId="3976" xr:uid="{00000000-0005-0000-0000-00000D080000}"/>
    <cellStyle name="Comma 5 5 11 3 2" xfId="8148" xr:uid="{00000000-0005-0000-0000-00000E080000}"/>
    <cellStyle name="Comma 5 5 11 4" xfId="5768" xr:uid="{00000000-0005-0000-0000-00000F080000}"/>
    <cellStyle name="Comma 5 5 12" xfId="1959" xr:uid="{00000000-0005-0000-0000-000010080000}"/>
    <cellStyle name="Comma 5 5 12 2" xfId="4301" xr:uid="{00000000-0005-0000-0000-000011080000}"/>
    <cellStyle name="Comma 5 5 12 2 2" xfId="8150" xr:uid="{00000000-0005-0000-0000-000012080000}"/>
    <cellStyle name="Comma 5 5 12 3" xfId="5770" xr:uid="{00000000-0005-0000-0000-000013080000}"/>
    <cellStyle name="Comma 5 5 13" xfId="2918" xr:uid="{00000000-0005-0000-0000-000014080000}"/>
    <cellStyle name="Comma 5 5 13 2" xfId="8145" xr:uid="{00000000-0005-0000-0000-000015080000}"/>
    <cellStyle name="Comma 5 5 14" xfId="5765" xr:uid="{00000000-0005-0000-0000-000016080000}"/>
    <cellStyle name="Comma 5 5 2" xfId="489" xr:uid="{00000000-0005-0000-0000-000017080000}"/>
    <cellStyle name="Comma 5 5 2 10" xfId="1962" xr:uid="{00000000-0005-0000-0000-000018080000}"/>
    <cellStyle name="Comma 5 5 2 10 2" xfId="4304" xr:uid="{00000000-0005-0000-0000-000019080000}"/>
    <cellStyle name="Comma 5 5 2 10 2 2" xfId="8152" xr:uid="{00000000-0005-0000-0000-00001A080000}"/>
    <cellStyle name="Comma 5 5 2 10 3" xfId="5772" xr:uid="{00000000-0005-0000-0000-00001B080000}"/>
    <cellStyle name="Comma 5 5 2 11" xfId="2945" xr:uid="{00000000-0005-0000-0000-00001C080000}"/>
    <cellStyle name="Comma 5 5 2 11 2" xfId="8151" xr:uid="{00000000-0005-0000-0000-00001D080000}"/>
    <cellStyle name="Comma 5 5 2 12" xfId="5771" xr:uid="{00000000-0005-0000-0000-00001E080000}"/>
    <cellStyle name="Comma 5 5 2 2" xfId="796" xr:uid="{00000000-0005-0000-0000-00001F080000}"/>
    <cellStyle name="Comma 5 5 2 2 2" xfId="1012" xr:uid="{00000000-0005-0000-0000-000020080000}"/>
    <cellStyle name="Comma 5 5 2 2 2 2" xfId="1498" xr:uid="{00000000-0005-0000-0000-000021080000}"/>
    <cellStyle name="Comma 5 5 2 2 2 2 2" xfId="1965" xr:uid="{00000000-0005-0000-0000-000022080000}"/>
    <cellStyle name="Comma 5 5 2 2 2 2 2 2" xfId="4307" xr:uid="{00000000-0005-0000-0000-000023080000}"/>
    <cellStyle name="Comma 5 5 2 2 2 2 2 2 2" xfId="8156" xr:uid="{00000000-0005-0000-0000-000024080000}"/>
    <cellStyle name="Comma 5 5 2 2 2 2 2 3" xfId="5776" xr:uid="{00000000-0005-0000-0000-000025080000}"/>
    <cellStyle name="Comma 5 5 2 2 2 2 3" xfId="3842" xr:uid="{00000000-0005-0000-0000-000026080000}"/>
    <cellStyle name="Comma 5 5 2 2 2 2 3 2" xfId="8155" xr:uid="{00000000-0005-0000-0000-000027080000}"/>
    <cellStyle name="Comma 5 5 2 2 2 2 4" xfId="5775" xr:uid="{00000000-0005-0000-0000-000028080000}"/>
    <cellStyle name="Comma 5 5 2 2 2 3" xfId="1964" xr:uid="{00000000-0005-0000-0000-000029080000}"/>
    <cellStyle name="Comma 5 5 2 2 2 3 2" xfId="4306" xr:uid="{00000000-0005-0000-0000-00002A080000}"/>
    <cellStyle name="Comma 5 5 2 2 2 3 2 2" xfId="8157" xr:uid="{00000000-0005-0000-0000-00002B080000}"/>
    <cellStyle name="Comma 5 5 2 2 2 3 3" xfId="5777" xr:uid="{00000000-0005-0000-0000-00002C080000}"/>
    <cellStyle name="Comma 5 5 2 2 2 4" xfId="3356" xr:uid="{00000000-0005-0000-0000-00002D080000}"/>
    <cellStyle name="Comma 5 5 2 2 2 4 2" xfId="8154" xr:uid="{00000000-0005-0000-0000-00002E080000}"/>
    <cellStyle name="Comma 5 5 2 2 2 5" xfId="5774" xr:uid="{00000000-0005-0000-0000-00002F080000}"/>
    <cellStyle name="Comma 5 5 2 2 3" xfId="1282" xr:uid="{00000000-0005-0000-0000-000030080000}"/>
    <cellStyle name="Comma 5 5 2 2 3 2" xfId="1966" xr:uid="{00000000-0005-0000-0000-000031080000}"/>
    <cellStyle name="Comma 5 5 2 2 3 2 2" xfId="4308" xr:uid="{00000000-0005-0000-0000-000032080000}"/>
    <cellStyle name="Comma 5 5 2 2 3 2 2 2" xfId="8159" xr:uid="{00000000-0005-0000-0000-000033080000}"/>
    <cellStyle name="Comma 5 5 2 2 3 2 3" xfId="5779" xr:uid="{00000000-0005-0000-0000-000034080000}"/>
    <cellStyle name="Comma 5 5 2 2 3 3" xfId="3626" xr:uid="{00000000-0005-0000-0000-000035080000}"/>
    <cellStyle name="Comma 5 5 2 2 3 3 2" xfId="8158" xr:uid="{00000000-0005-0000-0000-000036080000}"/>
    <cellStyle name="Comma 5 5 2 2 3 4" xfId="5778" xr:uid="{00000000-0005-0000-0000-000037080000}"/>
    <cellStyle name="Comma 5 5 2 2 4" xfId="1174" xr:uid="{00000000-0005-0000-0000-000038080000}"/>
    <cellStyle name="Comma 5 5 2 2 4 2" xfId="1967" xr:uid="{00000000-0005-0000-0000-000039080000}"/>
    <cellStyle name="Comma 5 5 2 2 4 2 2" xfId="4309" xr:uid="{00000000-0005-0000-0000-00003A080000}"/>
    <cellStyle name="Comma 5 5 2 2 4 2 2 2" xfId="8161" xr:uid="{00000000-0005-0000-0000-00003B080000}"/>
    <cellStyle name="Comma 5 5 2 2 4 2 3" xfId="5781" xr:uid="{00000000-0005-0000-0000-00003C080000}"/>
    <cellStyle name="Comma 5 5 2 2 4 3" xfId="3518" xr:uid="{00000000-0005-0000-0000-00003D080000}"/>
    <cellStyle name="Comma 5 5 2 2 4 3 2" xfId="8160" xr:uid="{00000000-0005-0000-0000-00003E080000}"/>
    <cellStyle name="Comma 5 5 2 2 4 4" xfId="5780" xr:uid="{00000000-0005-0000-0000-00003F080000}"/>
    <cellStyle name="Comma 5 5 2 2 5" xfId="1694" xr:uid="{00000000-0005-0000-0000-000040080000}"/>
    <cellStyle name="Comma 5 5 2 2 5 2" xfId="1968" xr:uid="{00000000-0005-0000-0000-000041080000}"/>
    <cellStyle name="Comma 5 5 2 2 5 2 2" xfId="4310" xr:uid="{00000000-0005-0000-0000-000042080000}"/>
    <cellStyle name="Comma 5 5 2 2 5 2 2 2" xfId="8163" xr:uid="{00000000-0005-0000-0000-000043080000}"/>
    <cellStyle name="Comma 5 5 2 2 5 2 3" xfId="5783" xr:uid="{00000000-0005-0000-0000-000044080000}"/>
    <cellStyle name="Comma 5 5 2 2 5 3" xfId="4036" xr:uid="{00000000-0005-0000-0000-000045080000}"/>
    <cellStyle name="Comma 5 5 2 2 5 3 2" xfId="8162" xr:uid="{00000000-0005-0000-0000-000046080000}"/>
    <cellStyle name="Comma 5 5 2 2 5 4" xfId="5782" xr:uid="{00000000-0005-0000-0000-000047080000}"/>
    <cellStyle name="Comma 5 5 2 2 6" xfId="1963" xr:uid="{00000000-0005-0000-0000-000048080000}"/>
    <cellStyle name="Comma 5 5 2 2 6 2" xfId="4305" xr:uid="{00000000-0005-0000-0000-000049080000}"/>
    <cellStyle name="Comma 5 5 2 2 6 2 2" xfId="8164" xr:uid="{00000000-0005-0000-0000-00004A080000}"/>
    <cellStyle name="Comma 5 5 2 2 6 3" xfId="5784" xr:uid="{00000000-0005-0000-0000-00004B080000}"/>
    <cellStyle name="Comma 5 5 2 2 7" xfId="3140" xr:uid="{00000000-0005-0000-0000-00004C080000}"/>
    <cellStyle name="Comma 5 5 2 2 7 2" xfId="8153" xr:uid="{00000000-0005-0000-0000-00004D080000}"/>
    <cellStyle name="Comma 5 5 2 2 8" xfId="5773" xr:uid="{00000000-0005-0000-0000-00004E080000}"/>
    <cellStyle name="Comma 5 5 2 3" xfId="850" xr:uid="{00000000-0005-0000-0000-00004F080000}"/>
    <cellStyle name="Comma 5 5 2 3 2" xfId="958" xr:uid="{00000000-0005-0000-0000-000050080000}"/>
    <cellStyle name="Comma 5 5 2 3 2 2" xfId="1444" xr:uid="{00000000-0005-0000-0000-000051080000}"/>
    <cellStyle name="Comma 5 5 2 3 2 2 2" xfId="1971" xr:uid="{00000000-0005-0000-0000-000052080000}"/>
    <cellStyle name="Comma 5 5 2 3 2 2 2 2" xfId="4313" xr:uid="{00000000-0005-0000-0000-000053080000}"/>
    <cellStyle name="Comma 5 5 2 3 2 2 2 2 2" xfId="8168" xr:uid="{00000000-0005-0000-0000-000054080000}"/>
    <cellStyle name="Comma 5 5 2 3 2 2 2 3" xfId="5788" xr:uid="{00000000-0005-0000-0000-000055080000}"/>
    <cellStyle name="Comma 5 5 2 3 2 2 3" xfId="3788" xr:uid="{00000000-0005-0000-0000-000056080000}"/>
    <cellStyle name="Comma 5 5 2 3 2 2 3 2" xfId="8167" xr:uid="{00000000-0005-0000-0000-000057080000}"/>
    <cellStyle name="Comma 5 5 2 3 2 2 4" xfId="5787" xr:uid="{00000000-0005-0000-0000-000058080000}"/>
    <cellStyle name="Comma 5 5 2 3 2 3" xfId="1970" xr:uid="{00000000-0005-0000-0000-000059080000}"/>
    <cellStyle name="Comma 5 5 2 3 2 3 2" xfId="4312" xr:uid="{00000000-0005-0000-0000-00005A080000}"/>
    <cellStyle name="Comma 5 5 2 3 2 3 2 2" xfId="8169" xr:uid="{00000000-0005-0000-0000-00005B080000}"/>
    <cellStyle name="Comma 5 5 2 3 2 3 3" xfId="5789" xr:uid="{00000000-0005-0000-0000-00005C080000}"/>
    <cellStyle name="Comma 5 5 2 3 2 4" xfId="3302" xr:uid="{00000000-0005-0000-0000-00005D080000}"/>
    <cellStyle name="Comma 5 5 2 3 2 4 2" xfId="8166" xr:uid="{00000000-0005-0000-0000-00005E080000}"/>
    <cellStyle name="Comma 5 5 2 3 2 5" xfId="5786" xr:uid="{00000000-0005-0000-0000-00005F080000}"/>
    <cellStyle name="Comma 5 5 2 3 3" xfId="1336" xr:uid="{00000000-0005-0000-0000-000060080000}"/>
    <cellStyle name="Comma 5 5 2 3 3 2" xfId="1972" xr:uid="{00000000-0005-0000-0000-000061080000}"/>
    <cellStyle name="Comma 5 5 2 3 3 2 2" xfId="4314" xr:uid="{00000000-0005-0000-0000-000062080000}"/>
    <cellStyle name="Comma 5 5 2 3 3 2 2 2" xfId="8171" xr:uid="{00000000-0005-0000-0000-000063080000}"/>
    <cellStyle name="Comma 5 5 2 3 3 2 3" xfId="5791" xr:uid="{00000000-0005-0000-0000-000064080000}"/>
    <cellStyle name="Comma 5 5 2 3 3 3" xfId="3680" xr:uid="{00000000-0005-0000-0000-000065080000}"/>
    <cellStyle name="Comma 5 5 2 3 3 3 2" xfId="8170" xr:uid="{00000000-0005-0000-0000-000066080000}"/>
    <cellStyle name="Comma 5 5 2 3 3 4" xfId="5790" xr:uid="{00000000-0005-0000-0000-000067080000}"/>
    <cellStyle name="Comma 5 5 2 3 4" xfId="1120" xr:uid="{00000000-0005-0000-0000-000068080000}"/>
    <cellStyle name="Comma 5 5 2 3 4 2" xfId="1973" xr:uid="{00000000-0005-0000-0000-000069080000}"/>
    <cellStyle name="Comma 5 5 2 3 4 2 2" xfId="4315" xr:uid="{00000000-0005-0000-0000-00006A080000}"/>
    <cellStyle name="Comma 5 5 2 3 4 2 2 2" xfId="8173" xr:uid="{00000000-0005-0000-0000-00006B080000}"/>
    <cellStyle name="Comma 5 5 2 3 4 2 3" xfId="5793" xr:uid="{00000000-0005-0000-0000-00006C080000}"/>
    <cellStyle name="Comma 5 5 2 3 4 3" xfId="3464" xr:uid="{00000000-0005-0000-0000-00006D080000}"/>
    <cellStyle name="Comma 5 5 2 3 4 3 2" xfId="8172" xr:uid="{00000000-0005-0000-0000-00006E080000}"/>
    <cellStyle name="Comma 5 5 2 3 4 4" xfId="5792" xr:uid="{00000000-0005-0000-0000-00006F080000}"/>
    <cellStyle name="Comma 5 5 2 3 5" xfId="1969" xr:uid="{00000000-0005-0000-0000-000070080000}"/>
    <cellStyle name="Comma 5 5 2 3 5 2" xfId="4311" xr:uid="{00000000-0005-0000-0000-000071080000}"/>
    <cellStyle name="Comma 5 5 2 3 5 2 2" xfId="8174" xr:uid="{00000000-0005-0000-0000-000072080000}"/>
    <cellStyle name="Comma 5 5 2 3 5 3" xfId="5794" xr:uid="{00000000-0005-0000-0000-000073080000}"/>
    <cellStyle name="Comma 5 5 2 3 6" xfId="3194" xr:uid="{00000000-0005-0000-0000-000074080000}"/>
    <cellStyle name="Comma 5 5 2 3 6 2" xfId="8165" xr:uid="{00000000-0005-0000-0000-000075080000}"/>
    <cellStyle name="Comma 5 5 2 3 7" xfId="5785" xr:uid="{00000000-0005-0000-0000-000076080000}"/>
    <cellStyle name="Comma 5 5 2 4" xfId="904" xr:uid="{00000000-0005-0000-0000-000077080000}"/>
    <cellStyle name="Comma 5 5 2 4 2" xfId="1390" xr:uid="{00000000-0005-0000-0000-000078080000}"/>
    <cellStyle name="Comma 5 5 2 4 2 2" xfId="1975" xr:uid="{00000000-0005-0000-0000-000079080000}"/>
    <cellStyle name="Comma 5 5 2 4 2 2 2" xfId="4317" xr:uid="{00000000-0005-0000-0000-00007A080000}"/>
    <cellStyle name="Comma 5 5 2 4 2 2 2 2" xfId="8177" xr:uid="{00000000-0005-0000-0000-00007B080000}"/>
    <cellStyle name="Comma 5 5 2 4 2 2 3" xfId="5797" xr:uid="{00000000-0005-0000-0000-00007C080000}"/>
    <cellStyle name="Comma 5 5 2 4 2 3" xfId="3734" xr:uid="{00000000-0005-0000-0000-00007D080000}"/>
    <cellStyle name="Comma 5 5 2 4 2 3 2" xfId="8176" xr:uid="{00000000-0005-0000-0000-00007E080000}"/>
    <cellStyle name="Comma 5 5 2 4 2 4" xfId="5796" xr:uid="{00000000-0005-0000-0000-00007F080000}"/>
    <cellStyle name="Comma 5 5 2 4 3" xfId="1974" xr:uid="{00000000-0005-0000-0000-000080080000}"/>
    <cellStyle name="Comma 5 5 2 4 3 2" xfId="4316" xr:uid="{00000000-0005-0000-0000-000081080000}"/>
    <cellStyle name="Comma 5 5 2 4 3 2 2" xfId="8178" xr:uid="{00000000-0005-0000-0000-000082080000}"/>
    <cellStyle name="Comma 5 5 2 4 3 3" xfId="5798" xr:uid="{00000000-0005-0000-0000-000083080000}"/>
    <cellStyle name="Comma 5 5 2 4 4" xfId="3248" xr:uid="{00000000-0005-0000-0000-000084080000}"/>
    <cellStyle name="Comma 5 5 2 4 4 2" xfId="8175" xr:uid="{00000000-0005-0000-0000-000085080000}"/>
    <cellStyle name="Comma 5 5 2 4 5" xfId="5795" xr:uid="{00000000-0005-0000-0000-000086080000}"/>
    <cellStyle name="Comma 5 5 2 5" xfId="1228" xr:uid="{00000000-0005-0000-0000-000087080000}"/>
    <cellStyle name="Comma 5 5 2 5 2" xfId="1976" xr:uid="{00000000-0005-0000-0000-000088080000}"/>
    <cellStyle name="Comma 5 5 2 5 2 2" xfId="4318" xr:uid="{00000000-0005-0000-0000-000089080000}"/>
    <cellStyle name="Comma 5 5 2 5 2 2 2" xfId="8180" xr:uid="{00000000-0005-0000-0000-00008A080000}"/>
    <cellStyle name="Comma 5 5 2 5 2 3" xfId="5800" xr:uid="{00000000-0005-0000-0000-00008B080000}"/>
    <cellStyle name="Comma 5 5 2 5 3" xfId="3572" xr:uid="{00000000-0005-0000-0000-00008C080000}"/>
    <cellStyle name="Comma 5 5 2 5 3 2" xfId="8179" xr:uid="{00000000-0005-0000-0000-00008D080000}"/>
    <cellStyle name="Comma 5 5 2 5 4" xfId="5799" xr:uid="{00000000-0005-0000-0000-00008E080000}"/>
    <cellStyle name="Comma 5 5 2 6" xfId="1066" xr:uid="{00000000-0005-0000-0000-00008F080000}"/>
    <cellStyle name="Comma 5 5 2 6 2" xfId="1977" xr:uid="{00000000-0005-0000-0000-000090080000}"/>
    <cellStyle name="Comma 5 5 2 6 2 2" xfId="4319" xr:uid="{00000000-0005-0000-0000-000091080000}"/>
    <cellStyle name="Comma 5 5 2 6 2 2 2" xfId="8182" xr:uid="{00000000-0005-0000-0000-000092080000}"/>
    <cellStyle name="Comma 5 5 2 6 2 3" xfId="5802" xr:uid="{00000000-0005-0000-0000-000093080000}"/>
    <cellStyle name="Comma 5 5 2 6 3" xfId="3410" xr:uid="{00000000-0005-0000-0000-000094080000}"/>
    <cellStyle name="Comma 5 5 2 6 3 2" xfId="8181" xr:uid="{00000000-0005-0000-0000-000095080000}"/>
    <cellStyle name="Comma 5 5 2 6 4" xfId="5801" xr:uid="{00000000-0005-0000-0000-000096080000}"/>
    <cellStyle name="Comma 5 5 2 7" xfId="1552" xr:uid="{00000000-0005-0000-0000-000097080000}"/>
    <cellStyle name="Comma 5 5 2 7 2" xfId="1978" xr:uid="{00000000-0005-0000-0000-000098080000}"/>
    <cellStyle name="Comma 5 5 2 7 2 2" xfId="4320" xr:uid="{00000000-0005-0000-0000-000099080000}"/>
    <cellStyle name="Comma 5 5 2 7 2 2 2" xfId="8184" xr:uid="{00000000-0005-0000-0000-00009A080000}"/>
    <cellStyle name="Comma 5 5 2 7 2 3" xfId="5804" xr:uid="{00000000-0005-0000-0000-00009B080000}"/>
    <cellStyle name="Comma 5 5 2 7 3" xfId="3896" xr:uid="{00000000-0005-0000-0000-00009C080000}"/>
    <cellStyle name="Comma 5 5 2 7 3 2" xfId="8183" xr:uid="{00000000-0005-0000-0000-00009D080000}"/>
    <cellStyle name="Comma 5 5 2 7 4" xfId="5803" xr:uid="{00000000-0005-0000-0000-00009E080000}"/>
    <cellStyle name="Comma 5 5 2 8" xfId="742" xr:uid="{00000000-0005-0000-0000-00009F080000}"/>
    <cellStyle name="Comma 5 5 2 8 2" xfId="1979" xr:uid="{00000000-0005-0000-0000-0000A0080000}"/>
    <cellStyle name="Comma 5 5 2 8 2 2" xfId="4321" xr:uid="{00000000-0005-0000-0000-0000A1080000}"/>
    <cellStyle name="Comma 5 5 2 8 2 2 2" xfId="8186" xr:uid="{00000000-0005-0000-0000-0000A2080000}"/>
    <cellStyle name="Comma 5 5 2 8 2 3" xfId="5806" xr:uid="{00000000-0005-0000-0000-0000A3080000}"/>
    <cellStyle name="Comma 5 5 2 8 3" xfId="3086" xr:uid="{00000000-0005-0000-0000-0000A4080000}"/>
    <cellStyle name="Comma 5 5 2 8 3 2" xfId="8185" xr:uid="{00000000-0005-0000-0000-0000A5080000}"/>
    <cellStyle name="Comma 5 5 2 8 4" xfId="5805" xr:uid="{00000000-0005-0000-0000-0000A6080000}"/>
    <cellStyle name="Comma 5 5 2 9" xfId="1633" xr:uid="{00000000-0005-0000-0000-0000A7080000}"/>
    <cellStyle name="Comma 5 5 2 9 2" xfId="1980" xr:uid="{00000000-0005-0000-0000-0000A8080000}"/>
    <cellStyle name="Comma 5 5 2 9 2 2" xfId="4322" xr:uid="{00000000-0005-0000-0000-0000A9080000}"/>
    <cellStyle name="Comma 5 5 2 9 2 2 2" xfId="8188" xr:uid="{00000000-0005-0000-0000-0000AA080000}"/>
    <cellStyle name="Comma 5 5 2 9 2 3" xfId="5808" xr:uid="{00000000-0005-0000-0000-0000AB080000}"/>
    <cellStyle name="Comma 5 5 2 9 3" xfId="3977" xr:uid="{00000000-0005-0000-0000-0000AC080000}"/>
    <cellStyle name="Comma 5 5 2 9 3 2" xfId="8187" xr:uid="{00000000-0005-0000-0000-0000AD080000}"/>
    <cellStyle name="Comma 5 5 2 9 4" xfId="5807" xr:uid="{00000000-0005-0000-0000-0000AE080000}"/>
    <cellStyle name="Comma 5 5 3" xfId="628" xr:uid="{00000000-0005-0000-0000-0000AF080000}"/>
    <cellStyle name="Comma 5 5 3 2" xfId="1011" xr:uid="{00000000-0005-0000-0000-0000B0080000}"/>
    <cellStyle name="Comma 5 5 3 2 2" xfId="1497" xr:uid="{00000000-0005-0000-0000-0000B1080000}"/>
    <cellStyle name="Comma 5 5 3 2 2 2" xfId="1983" xr:uid="{00000000-0005-0000-0000-0000B2080000}"/>
    <cellStyle name="Comma 5 5 3 2 2 2 2" xfId="4325" xr:uid="{00000000-0005-0000-0000-0000B3080000}"/>
    <cellStyle name="Comma 5 5 3 2 2 2 2 2" xfId="8192" xr:uid="{00000000-0005-0000-0000-0000B4080000}"/>
    <cellStyle name="Comma 5 5 3 2 2 2 3" xfId="5812" xr:uid="{00000000-0005-0000-0000-0000B5080000}"/>
    <cellStyle name="Comma 5 5 3 2 2 3" xfId="3841" xr:uid="{00000000-0005-0000-0000-0000B6080000}"/>
    <cellStyle name="Comma 5 5 3 2 2 3 2" xfId="8191" xr:uid="{00000000-0005-0000-0000-0000B7080000}"/>
    <cellStyle name="Comma 5 5 3 2 2 4" xfId="5811" xr:uid="{00000000-0005-0000-0000-0000B8080000}"/>
    <cellStyle name="Comma 5 5 3 2 3" xfId="1982" xr:uid="{00000000-0005-0000-0000-0000B9080000}"/>
    <cellStyle name="Comma 5 5 3 2 3 2" xfId="4324" xr:uid="{00000000-0005-0000-0000-0000BA080000}"/>
    <cellStyle name="Comma 5 5 3 2 3 2 2" xfId="8193" xr:uid="{00000000-0005-0000-0000-0000BB080000}"/>
    <cellStyle name="Comma 5 5 3 2 3 3" xfId="5813" xr:uid="{00000000-0005-0000-0000-0000BC080000}"/>
    <cellStyle name="Comma 5 5 3 2 4" xfId="3355" xr:uid="{00000000-0005-0000-0000-0000BD080000}"/>
    <cellStyle name="Comma 5 5 3 2 4 2" xfId="8190" xr:uid="{00000000-0005-0000-0000-0000BE080000}"/>
    <cellStyle name="Comma 5 5 3 2 5" xfId="5810" xr:uid="{00000000-0005-0000-0000-0000BF080000}"/>
    <cellStyle name="Comma 5 5 3 3" xfId="1281" xr:uid="{00000000-0005-0000-0000-0000C0080000}"/>
    <cellStyle name="Comma 5 5 3 3 2" xfId="1984" xr:uid="{00000000-0005-0000-0000-0000C1080000}"/>
    <cellStyle name="Comma 5 5 3 3 2 2" xfId="4326" xr:uid="{00000000-0005-0000-0000-0000C2080000}"/>
    <cellStyle name="Comma 5 5 3 3 2 2 2" xfId="8195" xr:uid="{00000000-0005-0000-0000-0000C3080000}"/>
    <cellStyle name="Comma 5 5 3 3 2 3" xfId="5815" xr:uid="{00000000-0005-0000-0000-0000C4080000}"/>
    <cellStyle name="Comma 5 5 3 3 3" xfId="3625" xr:uid="{00000000-0005-0000-0000-0000C5080000}"/>
    <cellStyle name="Comma 5 5 3 3 3 2" xfId="8194" xr:uid="{00000000-0005-0000-0000-0000C6080000}"/>
    <cellStyle name="Comma 5 5 3 3 4" xfId="5814" xr:uid="{00000000-0005-0000-0000-0000C7080000}"/>
    <cellStyle name="Comma 5 5 3 4" xfId="1173" xr:uid="{00000000-0005-0000-0000-0000C8080000}"/>
    <cellStyle name="Comma 5 5 3 4 2" xfId="1985" xr:uid="{00000000-0005-0000-0000-0000C9080000}"/>
    <cellStyle name="Comma 5 5 3 4 2 2" xfId="4327" xr:uid="{00000000-0005-0000-0000-0000CA080000}"/>
    <cellStyle name="Comma 5 5 3 4 2 2 2" xfId="8197" xr:uid="{00000000-0005-0000-0000-0000CB080000}"/>
    <cellStyle name="Comma 5 5 3 4 2 3" xfId="5817" xr:uid="{00000000-0005-0000-0000-0000CC080000}"/>
    <cellStyle name="Comma 5 5 3 4 3" xfId="3517" xr:uid="{00000000-0005-0000-0000-0000CD080000}"/>
    <cellStyle name="Comma 5 5 3 4 3 2" xfId="8196" xr:uid="{00000000-0005-0000-0000-0000CE080000}"/>
    <cellStyle name="Comma 5 5 3 4 4" xfId="5816" xr:uid="{00000000-0005-0000-0000-0000CF080000}"/>
    <cellStyle name="Comma 5 5 3 5" xfId="795" xr:uid="{00000000-0005-0000-0000-0000D0080000}"/>
    <cellStyle name="Comma 5 5 3 5 2" xfId="1986" xr:uid="{00000000-0005-0000-0000-0000D1080000}"/>
    <cellStyle name="Comma 5 5 3 5 2 2" xfId="4328" xr:uid="{00000000-0005-0000-0000-0000D2080000}"/>
    <cellStyle name="Comma 5 5 3 5 2 2 2" xfId="8199" xr:uid="{00000000-0005-0000-0000-0000D3080000}"/>
    <cellStyle name="Comma 5 5 3 5 2 3" xfId="5819" xr:uid="{00000000-0005-0000-0000-0000D4080000}"/>
    <cellStyle name="Comma 5 5 3 5 3" xfId="3139" xr:uid="{00000000-0005-0000-0000-0000D5080000}"/>
    <cellStyle name="Comma 5 5 3 5 3 2" xfId="8198" xr:uid="{00000000-0005-0000-0000-0000D6080000}"/>
    <cellStyle name="Comma 5 5 3 5 4" xfId="5818" xr:uid="{00000000-0005-0000-0000-0000D7080000}"/>
    <cellStyle name="Comma 5 5 3 6" xfId="1693" xr:uid="{00000000-0005-0000-0000-0000D8080000}"/>
    <cellStyle name="Comma 5 5 3 6 2" xfId="1987" xr:uid="{00000000-0005-0000-0000-0000D9080000}"/>
    <cellStyle name="Comma 5 5 3 6 2 2" xfId="4329" xr:uid="{00000000-0005-0000-0000-0000DA080000}"/>
    <cellStyle name="Comma 5 5 3 6 2 2 2" xfId="8201" xr:uid="{00000000-0005-0000-0000-0000DB080000}"/>
    <cellStyle name="Comma 5 5 3 6 2 3" xfId="5821" xr:uid="{00000000-0005-0000-0000-0000DC080000}"/>
    <cellStyle name="Comma 5 5 3 6 3" xfId="4035" xr:uid="{00000000-0005-0000-0000-0000DD080000}"/>
    <cellStyle name="Comma 5 5 3 6 3 2" xfId="8200" xr:uid="{00000000-0005-0000-0000-0000DE080000}"/>
    <cellStyle name="Comma 5 5 3 6 4" xfId="5820" xr:uid="{00000000-0005-0000-0000-0000DF080000}"/>
    <cellStyle name="Comma 5 5 3 7" xfId="1981" xr:uid="{00000000-0005-0000-0000-0000E0080000}"/>
    <cellStyle name="Comma 5 5 3 7 2" xfId="4323" xr:uid="{00000000-0005-0000-0000-0000E1080000}"/>
    <cellStyle name="Comma 5 5 3 7 2 2" xfId="8202" xr:uid="{00000000-0005-0000-0000-0000E2080000}"/>
    <cellStyle name="Comma 5 5 3 7 3" xfId="5822" xr:uid="{00000000-0005-0000-0000-0000E3080000}"/>
    <cellStyle name="Comma 5 5 3 8" xfId="2972" xr:uid="{00000000-0005-0000-0000-0000E4080000}"/>
    <cellStyle name="Comma 5 5 3 8 2" xfId="8189" xr:uid="{00000000-0005-0000-0000-0000E5080000}"/>
    <cellStyle name="Comma 5 5 3 9" xfId="5809" xr:uid="{00000000-0005-0000-0000-0000E6080000}"/>
    <cellStyle name="Comma 5 5 4" xfId="655" xr:uid="{00000000-0005-0000-0000-0000E7080000}"/>
    <cellStyle name="Comma 5 5 4 2" xfId="957" xr:uid="{00000000-0005-0000-0000-0000E8080000}"/>
    <cellStyle name="Comma 5 5 4 2 2" xfId="1443" xr:uid="{00000000-0005-0000-0000-0000E9080000}"/>
    <cellStyle name="Comma 5 5 4 2 2 2" xfId="1990" xr:uid="{00000000-0005-0000-0000-0000EA080000}"/>
    <cellStyle name="Comma 5 5 4 2 2 2 2" xfId="4332" xr:uid="{00000000-0005-0000-0000-0000EB080000}"/>
    <cellStyle name="Comma 5 5 4 2 2 2 2 2" xfId="8206" xr:uid="{00000000-0005-0000-0000-0000EC080000}"/>
    <cellStyle name="Comma 5 5 4 2 2 2 3" xfId="5826" xr:uid="{00000000-0005-0000-0000-0000ED080000}"/>
    <cellStyle name="Comma 5 5 4 2 2 3" xfId="3787" xr:uid="{00000000-0005-0000-0000-0000EE080000}"/>
    <cellStyle name="Comma 5 5 4 2 2 3 2" xfId="8205" xr:uid="{00000000-0005-0000-0000-0000EF080000}"/>
    <cellStyle name="Comma 5 5 4 2 2 4" xfId="5825" xr:uid="{00000000-0005-0000-0000-0000F0080000}"/>
    <cellStyle name="Comma 5 5 4 2 3" xfId="1989" xr:uid="{00000000-0005-0000-0000-0000F1080000}"/>
    <cellStyle name="Comma 5 5 4 2 3 2" xfId="4331" xr:uid="{00000000-0005-0000-0000-0000F2080000}"/>
    <cellStyle name="Comma 5 5 4 2 3 2 2" xfId="8207" xr:uid="{00000000-0005-0000-0000-0000F3080000}"/>
    <cellStyle name="Comma 5 5 4 2 3 3" xfId="5827" xr:uid="{00000000-0005-0000-0000-0000F4080000}"/>
    <cellStyle name="Comma 5 5 4 2 4" xfId="3301" xr:uid="{00000000-0005-0000-0000-0000F5080000}"/>
    <cellStyle name="Comma 5 5 4 2 4 2" xfId="8204" xr:uid="{00000000-0005-0000-0000-0000F6080000}"/>
    <cellStyle name="Comma 5 5 4 2 5" xfId="5824" xr:uid="{00000000-0005-0000-0000-0000F7080000}"/>
    <cellStyle name="Comma 5 5 4 3" xfId="1335" xr:uid="{00000000-0005-0000-0000-0000F8080000}"/>
    <cellStyle name="Comma 5 5 4 3 2" xfId="1991" xr:uid="{00000000-0005-0000-0000-0000F9080000}"/>
    <cellStyle name="Comma 5 5 4 3 2 2" xfId="4333" xr:uid="{00000000-0005-0000-0000-0000FA080000}"/>
    <cellStyle name="Comma 5 5 4 3 2 2 2" xfId="8209" xr:uid="{00000000-0005-0000-0000-0000FB080000}"/>
    <cellStyle name="Comma 5 5 4 3 2 3" xfId="5829" xr:uid="{00000000-0005-0000-0000-0000FC080000}"/>
    <cellStyle name="Comma 5 5 4 3 3" xfId="3679" xr:uid="{00000000-0005-0000-0000-0000FD080000}"/>
    <cellStyle name="Comma 5 5 4 3 3 2" xfId="8208" xr:uid="{00000000-0005-0000-0000-0000FE080000}"/>
    <cellStyle name="Comma 5 5 4 3 4" xfId="5828" xr:uid="{00000000-0005-0000-0000-0000FF080000}"/>
    <cellStyle name="Comma 5 5 4 4" xfId="1119" xr:uid="{00000000-0005-0000-0000-000000090000}"/>
    <cellStyle name="Comma 5 5 4 4 2" xfId="1992" xr:uid="{00000000-0005-0000-0000-000001090000}"/>
    <cellStyle name="Comma 5 5 4 4 2 2" xfId="4334" xr:uid="{00000000-0005-0000-0000-000002090000}"/>
    <cellStyle name="Comma 5 5 4 4 2 2 2" xfId="8211" xr:uid="{00000000-0005-0000-0000-000003090000}"/>
    <cellStyle name="Comma 5 5 4 4 2 3" xfId="5831" xr:uid="{00000000-0005-0000-0000-000004090000}"/>
    <cellStyle name="Comma 5 5 4 4 3" xfId="3463" xr:uid="{00000000-0005-0000-0000-000005090000}"/>
    <cellStyle name="Comma 5 5 4 4 3 2" xfId="8210" xr:uid="{00000000-0005-0000-0000-000006090000}"/>
    <cellStyle name="Comma 5 5 4 4 4" xfId="5830" xr:uid="{00000000-0005-0000-0000-000007090000}"/>
    <cellStyle name="Comma 5 5 4 5" xfId="849" xr:uid="{00000000-0005-0000-0000-000008090000}"/>
    <cellStyle name="Comma 5 5 4 5 2" xfId="1993" xr:uid="{00000000-0005-0000-0000-000009090000}"/>
    <cellStyle name="Comma 5 5 4 5 2 2" xfId="4335" xr:uid="{00000000-0005-0000-0000-00000A090000}"/>
    <cellStyle name="Comma 5 5 4 5 2 2 2" xfId="8213" xr:uid="{00000000-0005-0000-0000-00000B090000}"/>
    <cellStyle name="Comma 5 5 4 5 2 3" xfId="5833" xr:uid="{00000000-0005-0000-0000-00000C090000}"/>
    <cellStyle name="Comma 5 5 4 5 3" xfId="3193" xr:uid="{00000000-0005-0000-0000-00000D090000}"/>
    <cellStyle name="Comma 5 5 4 5 3 2" xfId="8212" xr:uid="{00000000-0005-0000-0000-00000E090000}"/>
    <cellStyle name="Comma 5 5 4 5 4" xfId="5832" xr:uid="{00000000-0005-0000-0000-00000F090000}"/>
    <cellStyle name="Comma 5 5 4 6" xfId="1988" xr:uid="{00000000-0005-0000-0000-000010090000}"/>
    <cellStyle name="Comma 5 5 4 6 2" xfId="4330" xr:uid="{00000000-0005-0000-0000-000011090000}"/>
    <cellStyle name="Comma 5 5 4 6 2 2" xfId="8214" xr:uid="{00000000-0005-0000-0000-000012090000}"/>
    <cellStyle name="Comma 5 5 4 6 3" xfId="5834" xr:uid="{00000000-0005-0000-0000-000013090000}"/>
    <cellStyle name="Comma 5 5 4 7" xfId="2999" xr:uid="{00000000-0005-0000-0000-000014090000}"/>
    <cellStyle name="Comma 5 5 4 7 2" xfId="8203" xr:uid="{00000000-0005-0000-0000-000015090000}"/>
    <cellStyle name="Comma 5 5 4 8" xfId="5823" xr:uid="{00000000-0005-0000-0000-000016090000}"/>
    <cellStyle name="Comma 5 5 5" xfId="682" xr:uid="{00000000-0005-0000-0000-000017090000}"/>
    <cellStyle name="Comma 5 5 5 2" xfId="1389" xr:uid="{00000000-0005-0000-0000-000018090000}"/>
    <cellStyle name="Comma 5 5 5 2 2" xfId="1995" xr:uid="{00000000-0005-0000-0000-000019090000}"/>
    <cellStyle name="Comma 5 5 5 2 2 2" xfId="4337" xr:uid="{00000000-0005-0000-0000-00001A090000}"/>
    <cellStyle name="Comma 5 5 5 2 2 2 2" xfId="8217" xr:uid="{00000000-0005-0000-0000-00001B090000}"/>
    <cellStyle name="Comma 5 5 5 2 2 3" xfId="5837" xr:uid="{00000000-0005-0000-0000-00001C090000}"/>
    <cellStyle name="Comma 5 5 5 2 3" xfId="3733" xr:uid="{00000000-0005-0000-0000-00001D090000}"/>
    <cellStyle name="Comma 5 5 5 2 3 2" xfId="8216" xr:uid="{00000000-0005-0000-0000-00001E090000}"/>
    <cellStyle name="Comma 5 5 5 2 4" xfId="5836" xr:uid="{00000000-0005-0000-0000-00001F090000}"/>
    <cellStyle name="Comma 5 5 5 3" xfId="903" xr:uid="{00000000-0005-0000-0000-000020090000}"/>
    <cellStyle name="Comma 5 5 5 3 2" xfId="1996" xr:uid="{00000000-0005-0000-0000-000021090000}"/>
    <cellStyle name="Comma 5 5 5 3 2 2" xfId="4338" xr:uid="{00000000-0005-0000-0000-000022090000}"/>
    <cellStyle name="Comma 5 5 5 3 2 2 2" xfId="8219" xr:uid="{00000000-0005-0000-0000-000023090000}"/>
    <cellStyle name="Comma 5 5 5 3 2 3" xfId="5839" xr:uid="{00000000-0005-0000-0000-000024090000}"/>
    <cellStyle name="Comma 5 5 5 3 3" xfId="3247" xr:uid="{00000000-0005-0000-0000-000025090000}"/>
    <cellStyle name="Comma 5 5 5 3 3 2" xfId="8218" xr:uid="{00000000-0005-0000-0000-000026090000}"/>
    <cellStyle name="Comma 5 5 5 3 4" xfId="5838" xr:uid="{00000000-0005-0000-0000-000027090000}"/>
    <cellStyle name="Comma 5 5 5 4" xfId="1994" xr:uid="{00000000-0005-0000-0000-000028090000}"/>
    <cellStyle name="Comma 5 5 5 4 2" xfId="4336" xr:uid="{00000000-0005-0000-0000-000029090000}"/>
    <cellStyle name="Comma 5 5 5 4 2 2" xfId="8220" xr:uid="{00000000-0005-0000-0000-00002A090000}"/>
    <cellStyle name="Comma 5 5 5 4 3" xfId="5840" xr:uid="{00000000-0005-0000-0000-00002B090000}"/>
    <cellStyle name="Comma 5 5 5 5" xfId="3026" xr:uid="{00000000-0005-0000-0000-00002C090000}"/>
    <cellStyle name="Comma 5 5 5 5 2" xfId="8215" xr:uid="{00000000-0005-0000-0000-00002D090000}"/>
    <cellStyle name="Comma 5 5 5 6" xfId="5835" xr:uid="{00000000-0005-0000-0000-00002E090000}"/>
    <cellStyle name="Comma 5 5 6" xfId="709" xr:uid="{00000000-0005-0000-0000-00002F090000}"/>
    <cellStyle name="Comma 5 5 6 2" xfId="1227" xr:uid="{00000000-0005-0000-0000-000030090000}"/>
    <cellStyle name="Comma 5 5 6 2 2" xfId="1998" xr:uid="{00000000-0005-0000-0000-000031090000}"/>
    <cellStyle name="Comma 5 5 6 2 2 2" xfId="4340" xr:uid="{00000000-0005-0000-0000-000032090000}"/>
    <cellStyle name="Comma 5 5 6 2 2 2 2" xfId="8223" xr:uid="{00000000-0005-0000-0000-000033090000}"/>
    <cellStyle name="Comma 5 5 6 2 2 3" xfId="5843" xr:uid="{00000000-0005-0000-0000-000034090000}"/>
    <cellStyle name="Comma 5 5 6 2 3" xfId="3571" xr:uid="{00000000-0005-0000-0000-000035090000}"/>
    <cellStyle name="Comma 5 5 6 2 3 2" xfId="8222" xr:uid="{00000000-0005-0000-0000-000036090000}"/>
    <cellStyle name="Comma 5 5 6 2 4" xfId="5842" xr:uid="{00000000-0005-0000-0000-000037090000}"/>
    <cellStyle name="Comma 5 5 6 3" xfId="1997" xr:uid="{00000000-0005-0000-0000-000038090000}"/>
    <cellStyle name="Comma 5 5 6 3 2" xfId="4339" xr:uid="{00000000-0005-0000-0000-000039090000}"/>
    <cellStyle name="Comma 5 5 6 3 2 2" xfId="8224" xr:uid="{00000000-0005-0000-0000-00003A090000}"/>
    <cellStyle name="Comma 5 5 6 3 3" xfId="5844" xr:uid="{00000000-0005-0000-0000-00003B090000}"/>
    <cellStyle name="Comma 5 5 6 4" xfId="3053" xr:uid="{00000000-0005-0000-0000-00003C090000}"/>
    <cellStyle name="Comma 5 5 6 4 2" xfId="8221" xr:uid="{00000000-0005-0000-0000-00003D090000}"/>
    <cellStyle name="Comma 5 5 6 5" xfId="5841" xr:uid="{00000000-0005-0000-0000-00003E090000}"/>
    <cellStyle name="Comma 5 5 7" xfId="1065" xr:uid="{00000000-0005-0000-0000-00003F090000}"/>
    <cellStyle name="Comma 5 5 7 2" xfId="1999" xr:uid="{00000000-0005-0000-0000-000040090000}"/>
    <cellStyle name="Comma 5 5 7 2 2" xfId="4341" xr:uid="{00000000-0005-0000-0000-000041090000}"/>
    <cellStyle name="Comma 5 5 7 2 2 2" xfId="8226" xr:uid="{00000000-0005-0000-0000-000042090000}"/>
    <cellStyle name="Comma 5 5 7 2 3" xfId="5846" xr:uid="{00000000-0005-0000-0000-000043090000}"/>
    <cellStyle name="Comma 5 5 7 3" xfId="3409" xr:uid="{00000000-0005-0000-0000-000044090000}"/>
    <cellStyle name="Comma 5 5 7 3 2" xfId="8225" xr:uid="{00000000-0005-0000-0000-000045090000}"/>
    <cellStyle name="Comma 5 5 7 4" xfId="5845" xr:uid="{00000000-0005-0000-0000-000046090000}"/>
    <cellStyle name="Comma 5 5 8" xfId="1551" xr:uid="{00000000-0005-0000-0000-000047090000}"/>
    <cellStyle name="Comma 5 5 8 2" xfId="2000" xr:uid="{00000000-0005-0000-0000-000048090000}"/>
    <cellStyle name="Comma 5 5 8 2 2" xfId="4342" xr:uid="{00000000-0005-0000-0000-000049090000}"/>
    <cellStyle name="Comma 5 5 8 2 2 2" xfId="8228" xr:uid="{00000000-0005-0000-0000-00004A090000}"/>
    <cellStyle name="Comma 5 5 8 2 3" xfId="5848" xr:uid="{00000000-0005-0000-0000-00004B090000}"/>
    <cellStyle name="Comma 5 5 8 3" xfId="3895" xr:uid="{00000000-0005-0000-0000-00004C090000}"/>
    <cellStyle name="Comma 5 5 8 3 2" xfId="8227" xr:uid="{00000000-0005-0000-0000-00004D090000}"/>
    <cellStyle name="Comma 5 5 8 4" xfId="5847" xr:uid="{00000000-0005-0000-0000-00004E090000}"/>
    <cellStyle name="Comma 5 5 9" xfId="741" xr:uid="{00000000-0005-0000-0000-00004F090000}"/>
    <cellStyle name="Comma 5 5 9 2" xfId="2001" xr:uid="{00000000-0005-0000-0000-000050090000}"/>
    <cellStyle name="Comma 5 5 9 2 2" xfId="4343" xr:uid="{00000000-0005-0000-0000-000051090000}"/>
    <cellStyle name="Comma 5 5 9 2 2 2" xfId="8230" xr:uid="{00000000-0005-0000-0000-000052090000}"/>
    <cellStyle name="Comma 5 5 9 2 3" xfId="5850" xr:uid="{00000000-0005-0000-0000-000053090000}"/>
    <cellStyle name="Comma 5 5 9 3" xfId="3085" xr:uid="{00000000-0005-0000-0000-000054090000}"/>
    <cellStyle name="Comma 5 5 9 3 2" xfId="8229" xr:uid="{00000000-0005-0000-0000-000055090000}"/>
    <cellStyle name="Comma 5 5 9 4" xfId="5849" xr:uid="{00000000-0005-0000-0000-000056090000}"/>
    <cellStyle name="Comma 5 6" xfId="485" xr:uid="{00000000-0005-0000-0000-000057090000}"/>
    <cellStyle name="Comma 5 6 2" xfId="5851" xr:uid="{00000000-0005-0000-0000-000058090000}"/>
    <cellStyle name="Comma 5 7" xfId="5672" xr:uid="{00000000-0005-0000-0000-000059090000}"/>
    <cellStyle name="Comma 6" xfId="208" xr:uid="{00000000-0005-0000-0000-00005A090000}"/>
    <cellStyle name="Comma 6 2" xfId="209" xr:uid="{00000000-0005-0000-0000-00005B090000}"/>
    <cellStyle name="Comma 6 2 2" xfId="491" xr:uid="{00000000-0005-0000-0000-00005C090000}"/>
    <cellStyle name="Comma 6 2 2 2" xfId="5854" xr:uid="{00000000-0005-0000-0000-00005D090000}"/>
    <cellStyle name="Comma 6 2 3" xfId="5853" xr:uid="{00000000-0005-0000-0000-00005E090000}"/>
    <cellStyle name="Comma 6 3" xfId="210" xr:uid="{00000000-0005-0000-0000-00005F090000}"/>
    <cellStyle name="Comma 6 3 2" xfId="5855" xr:uid="{00000000-0005-0000-0000-000060090000}"/>
    <cellStyle name="Comma 6 4" xfId="211" xr:uid="{00000000-0005-0000-0000-000061090000}"/>
    <cellStyle name="Comma 6 4 2" xfId="492" xr:uid="{00000000-0005-0000-0000-000062090000}"/>
    <cellStyle name="Comma 6 4 2 2" xfId="5857" xr:uid="{00000000-0005-0000-0000-000063090000}"/>
    <cellStyle name="Comma 6 4 3" xfId="5856" xr:uid="{00000000-0005-0000-0000-000064090000}"/>
    <cellStyle name="Comma 6 5" xfId="212" xr:uid="{00000000-0005-0000-0000-000065090000}"/>
    <cellStyle name="Comma 6 5 2" xfId="493" xr:uid="{00000000-0005-0000-0000-000066090000}"/>
    <cellStyle name="Comma 6 5 2 2" xfId="5859" xr:uid="{00000000-0005-0000-0000-000067090000}"/>
    <cellStyle name="Comma 6 5 3" xfId="5858" xr:uid="{00000000-0005-0000-0000-000068090000}"/>
    <cellStyle name="Comma 6 6" xfId="490" xr:uid="{00000000-0005-0000-0000-000069090000}"/>
    <cellStyle name="Comma 6 6 2" xfId="5860" xr:uid="{00000000-0005-0000-0000-00006A090000}"/>
    <cellStyle name="Comma 6 7" xfId="5852" xr:uid="{00000000-0005-0000-0000-00006B090000}"/>
    <cellStyle name="Comma 7" xfId="213" xr:uid="{00000000-0005-0000-0000-00006C090000}"/>
    <cellStyle name="Comma 7 2" xfId="214" xr:uid="{00000000-0005-0000-0000-00006D090000}"/>
    <cellStyle name="Comma 7 2 2" xfId="215" xr:uid="{00000000-0005-0000-0000-00006E090000}"/>
    <cellStyle name="Comma 7 2 2 2" xfId="496" xr:uid="{00000000-0005-0000-0000-00006F090000}"/>
    <cellStyle name="Comma 7 2 2 2 2" xfId="5864" xr:uid="{00000000-0005-0000-0000-000070090000}"/>
    <cellStyle name="Comma 7 2 2 3" xfId="5863" xr:uid="{00000000-0005-0000-0000-000071090000}"/>
    <cellStyle name="Comma 7 2 3" xfId="495" xr:uid="{00000000-0005-0000-0000-000072090000}"/>
    <cellStyle name="Comma 7 2 3 2" xfId="5865" xr:uid="{00000000-0005-0000-0000-000073090000}"/>
    <cellStyle name="Comma 7 2 4" xfId="5862" xr:uid="{00000000-0005-0000-0000-000074090000}"/>
    <cellStyle name="Comma 7 3" xfId="216" xr:uid="{00000000-0005-0000-0000-000075090000}"/>
    <cellStyle name="Comma 7 3 2" xfId="217" xr:uid="{00000000-0005-0000-0000-000076090000}"/>
    <cellStyle name="Comma 7 3 2 2" xfId="498" xr:uid="{00000000-0005-0000-0000-000077090000}"/>
    <cellStyle name="Comma 7 3 2 2 2" xfId="5868" xr:uid="{00000000-0005-0000-0000-000078090000}"/>
    <cellStyle name="Comma 7 3 2 3" xfId="5867" xr:uid="{00000000-0005-0000-0000-000079090000}"/>
    <cellStyle name="Comma 7 3 3" xfId="497" xr:uid="{00000000-0005-0000-0000-00007A090000}"/>
    <cellStyle name="Comma 7 3 3 2" xfId="5869" xr:uid="{00000000-0005-0000-0000-00007B090000}"/>
    <cellStyle name="Comma 7 3 4" xfId="5866" xr:uid="{00000000-0005-0000-0000-00007C090000}"/>
    <cellStyle name="Comma 7 4" xfId="494" xr:uid="{00000000-0005-0000-0000-00007D090000}"/>
    <cellStyle name="Comma 7 4 2" xfId="5870" xr:uid="{00000000-0005-0000-0000-00007E090000}"/>
    <cellStyle name="Comma 7 5" xfId="5861" xr:uid="{00000000-0005-0000-0000-00007F090000}"/>
    <cellStyle name="Comma 8" xfId="218" xr:uid="{00000000-0005-0000-0000-000080090000}"/>
    <cellStyle name="Comma 8 2" xfId="219" xr:uid="{00000000-0005-0000-0000-000081090000}"/>
    <cellStyle name="Comma 8 2 2" xfId="499" xr:uid="{00000000-0005-0000-0000-000082090000}"/>
    <cellStyle name="Comma 8 2 2 2" xfId="5873" xr:uid="{00000000-0005-0000-0000-000083090000}"/>
    <cellStyle name="Comma 8 2 3" xfId="5872" xr:uid="{00000000-0005-0000-0000-000084090000}"/>
    <cellStyle name="Comma 8 3" xfId="220" xr:uid="{00000000-0005-0000-0000-000085090000}"/>
    <cellStyle name="Comma 8 3 2" xfId="221" xr:uid="{00000000-0005-0000-0000-000086090000}"/>
    <cellStyle name="Comma 8 3 2 10" xfId="1601" xr:uid="{00000000-0005-0000-0000-000087090000}"/>
    <cellStyle name="Comma 8 3 2 10 2" xfId="2003" xr:uid="{00000000-0005-0000-0000-000088090000}"/>
    <cellStyle name="Comma 8 3 2 10 2 2" xfId="4345" xr:uid="{00000000-0005-0000-0000-000089090000}"/>
    <cellStyle name="Comma 8 3 2 10 2 2 2" xfId="8233" xr:uid="{00000000-0005-0000-0000-00008A090000}"/>
    <cellStyle name="Comma 8 3 2 10 2 3" xfId="5877" xr:uid="{00000000-0005-0000-0000-00008B090000}"/>
    <cellStyle name="Comma 8 3 2 10 3" xfId="3945" xr:uid="{00000000-0005-0000-0000-00008C090000}"/>
    <cellStyle name="Comma 8 3 2 10 3 2" xfId="8232" xr:uid="{00000000-0005-0000-0000-00008D090000}"/>
    <cellStyle name="Comma 8 3 2 10 4" xfId="5876" xr:uid="{00000000-0005-0000-0000-00008E090000}"/>
    <cellStyle name="Comma 8 3 2 11" xfId="1634" xr:uid="{00000000-0005-0000-0000-00008F090000}"/>
    <cellStyle name="Comma 8 3 2 11 2" xfId="2004" xr:uid="{00000000-0005-0000-0000-000090090000}"/>
    <cellStyle name="Comma 8 3 2 11 2 2" xfId="4346" xr:uid="{00000000-0005-0000-0000-000091090000}"/>
    <cellStyle name="Comma 8 3 2 11 2 2 2" xfId="8235" xr:uid="{00000000-0005-0000-0000-000092090000}"/>
    <cellStyle name="Comma 8 3 2 11 2 3" xfId="5879" xr:uid="{00000000-0005-0000-0000-000093090000}"/>
    <cellStyle name="Comma 8 3 2 11 3" xfId="3978" xr:uid="{00000000-0005-0000-0000-000094090000}"/>
    <cellStyle name="Comma 8 3 2 11 3 2" xfId="8234" xr:uid="{00000000-0005-0000-0000-000095090000}"/>
    <cellStyle name="Comma 8 3 2 11 4" xfId="5878" xr:uid="{00000000-0005-0000-0000-000096090000}"/>
    <cellStyle name="Comma 8 3 2 12" xfId="2002" xr:uid="{00000000-0005-0000-0000-000097090000}"/>
    <cellStyle name="Comma 8 3 2 12 2" xfId="4344" xr:uid="{00000000-0005-0000-0000-000098090000}"/>
    <cellStyle name="Comma 8 3 2 12 2 2" xfId="8236" xr:uid="{00000000-0005-0000-0000-000099090000}"/>
    <cellStyle name="Comma 8 3 2 12 3" xfId="5880" xr:uid="{00000000-0005-0000-0000-00009A090000}"/>
    <cellStyle name="Comma 8 3 2 13" xfId="2919" xr:uid="{00000000-0005-0000-0000-00009B090000}"/>
    <cellStyle name="Comma 8 3 2 13 2" xfId="8231" xr:uid="{00000000-0005-0000-0000-00009C090000}"/>
    <cellStyle name="Comma 8 3 2 14" xfId="5875" xr:uid="{00000000-0005-0000-0000-00009D090000}"/>
    <cellStyle name="Comma 8 3 2 2" xfId="500" xr:uid="{00000000-0005-0000-0000-00009E090000}"/>
    <cellStyle name="Comma 8 3 2 2 10" xfId="2005" xr:uid="{00000000-0005-0000-0000-00009F090000}"/>
    <cellStyle name="Comma 8 3 2 2 10 2" xfId="4347" xr:uid="{00000000-0005-0000-0000-0000A0090000}"/>
    <cellStyle name="Comma 8 3 2 2 10 2 2" xfId="8238" xr:uid="{00000000-0005-0000-0000-0000A1090000}"/>
    <cellStyle name="Comma 8 3 2 2 10 3" xfId="5882" xr:uid="{00000000-0005-0000-0000-0000A2090000}"/>
    <cellStyle name="Comma 8 3 2 2 11" xfId="2946" xr:uid="{00000000-0005-0000-0000-0000A3090000}"/>
    <cellStyle name="Comma 8 3 2 2 11 2" xfId="8237" xr:uid="{00000000-0005-0000-0000-0000A4090000}"/>
    <cellStyle name="Comma 8 3 2 2 12" xfId="5881" xr:uid="{00000000-0005-0000-0000-0000A5090000}"/>
    <cellStyle name="Comma 8 3 2 2 2" xfId="798" xr:uid="{00000000-0005-0000-0000-0000A6090000}"/>
    <cellStyle name="Comma 8 3 2 2 2 2" xfId="1014" xr:uid="{00000000-0005-0000-0000-0000A7090000}"/>
    <cellStyle name="Comma 8 3 2 2 2 2 2" xfId="1500" xr:uid="{00000000-0005-0000-0000-0000A8090000}"/>
    <cellStyle name="Comma 8 3 2 2 2 2 2 2" xfId="2008" xr:uid="{00000000-0005-0000-0000-0000A9090000}"/>
    <cellStyle name="Comma 8 3 2 2 2 2 2 2 2" xfId="4350" xr:uid="{00000000-0005-0000-0000-0000AA090000}"/>
    <cellStyle name="Comma 8 3 2 2 2 2 2 2 2 2" xfId="8242" xr:uid="{00000000-0005-0000-0000-0000AB090000}"/>
    <cellStyle name="Comma 8 3 2 2 2 2 2 2 3" xfId="5886" xr:uid="{00000000-0005-0000-0000-0000AC090000}"/>
    <cellStyle name="Comma 8 3 2 2 2 2 2 3" xfId="3844" xr:uid="{00000000-0005-0000-0000-0000AD090000}"/>
    <cellStyle name="Comma 8 3 2 2 2 2 2 3 2" xfId="8241" xr:uid="{00000000-0005-0000-0000-0000AE090000}"/>
    <cellStyle name="Comma 8 3 2 2 2 2 2 4" xfId="5885" xr:uid="{00000000-0005-0000-0000-0000AF090000}"/>
    <cellStyle name="Comma 8 3 2 2 2 2 3" xfId="2007" xr:uid="{00000000-0005-0000-0000-0000B0090000}"/>
    <cellStyle name="Comma 8 3 2 2 2 2 3 2" xfId="4349" xr:uid="{00000000-0005-0000-0000-0000B1090000}"/>
    <cellStyle name="Comma 8 3 2 2 2 2 3 2 2" xfId="8243" xr:uid="{00000000-0005-0000-0000-0000B2090000}"/>
    <cellStyle name="Comma 8 3 2 2 2 2 3 3" xfId="5887" xr:uid="{00000000-0005-0000-0000-0000B3090000}"/>
    <cellStyle name="Comma 8 3 2 2 2 2 4" xfId="3358" xr:uid="{00000000-0005-0000-0000-0000B4090000}"/>
    <cellStyle name="Comma 8 3 2 2 2 2 4 2" xfId="8240" xr:uid="{00000000-0005-0000-0000-0000B5090000}"/>
    <cellStyle name="Comma 8 3 2 2 2 2 5" xfId="5884" xr:uid="{00000000-0005-0000-0000-0000B6090000}"/>
    <cellStyle name="Comma 8 3 2 2 2 3" xfId="1284" xr:uid="{00000000-0005-0000-0000-0000B7090000}"/>
    <cellStyle name="Comma 8 3 2 2 2 3 2" xfId="2009" xr:uid="{00000000-0005-0000-0000-0000B8090000}"/>
    <cellStyle name="Comma 8 3 2 2 2 3 2 2" xfId="4351" xr:uid="{00000000-0005-0000-0000-0000B9090000}"/>
    <cellStyle name="Comma 8 3 2 2 2 3 2 2 2" xfId="8245" xr:uid="{00000000-0005-0000-0000-0000BA090000}"/>
    <cellStyle name="Comma 8 3 2 2 2 3 2 3" xfId="5889" xr:uid="{00000000-0005-0000-0000-0000BB090000}"/>
    <cellStyle name="Comma 8 3 2 2 2 3 3" xfId="3628" xr:uid="{00000000-0005-0000-0000-0000BC090000}"/>
    <cellStyle name="Comma 8 3 2 2 2 3 3 2" xfId="8244" xr:uid="{00000000-0005-0000-0000-0000BD090000}"/>
    <cellStyle name="Comma 8 3 2 2 2 3 4" xfId="5888" xr:uid="{00000000-0005-0000-0000-0000BE090000}"/>
    <cellStyle name="Comma 8 3 2 2 2 4" xfId="1176" xr:uid="{00000000-0005-0000-0000-0000BF090000}"/>
    <cellStyle name="Comma 8 3 2 2 2 4 2" xfId="2010" xr:uid="{00000000-0005-0000-0000-0000C0090000}"/>
    <cellStyle name="Comma 8 3 2 2 2 4 2 2" xfId="4352" xr:uid="{00000000-0005-0000-0000-0000C1090000}"/>
    <cellStyle name="Comma 8 3 2 2 2 4 2 2 2" xfId="8247" xr:uid="{00000000-0005-0000-0000-0000C2090000}"/>
    <cellStyle name="Comma 8 3 2 2 2 4 2 3" xfId="5891" xr:uid="{00000000-0005-0000-0000-0000C3090000}"/>
    <cellStyle name="Comma 8 3 2 2 2 4 3" xfId="3520" xr:uid="{00000000-0005-0000-0000-0000C4090000}"/>
    <cellStyle name="Comma 8 3 2 2 2 4 3 2" xfId="8246" xr:uid="{00000000-0005-0000-0000-0000C5090000}"/>
    <cellStyle name="Comma 8 3 2 2 2 4 4" xfId="5890" xr:uid="{00000000-0005-0000-0000-0000C6090000}"/>
    <cellStyle name="Comma 8 3 2 2 2 5" xfId="1696" xr:uid="{00000000-0005-0000-0000-0000C7090000}"/>
    <cellStyle name="Comma 8 3 2 2 2 5 2" xfId="2011" xr:uid="{00000000-0005-0000-0000-0000C8090000}"/>
    <cellStyle name="Comma 8 3 2 2 2 5 2 2" xfId="4353" xr:uid="{00000000-0005-0000-0000-0000C9090000}"/>
    <cellStyle name="Comma 8 3 2 2 2 5 2 2 2" xfId="8249" xr:uid="{00000000-0005-0000-0000-0000CA090000}"/>
    <cellStyle name="Comma 8 3 2 2 2 5 2 3" xfId="5893" xr:uid="{00000000-0005-0000-0000-0000CB090000}"/>
    <cellStyle name="Comma 8 3 2 2 2 5 3" xfId="4038" xr:uid="{00000000-0005-0000-0000-0000CC090000}"/>
    <cellStyle name="Comma 8 3 2 2 2 5 3 2" xfId="8248" xr:uid="{00000000-0005-0000-0000-0000CD090000}"/>
    <cellStyle name="Comma 8 3 2 2 2 5 4" xfId="5892" xr:uid="{00000000-0005-0000-0000-0000CE090000}"/>
    <cellStyle name="Comma 8 3 2 2 2 6" xfId="2006" xr:uid="{00000000-0005-0000-0000-0000CF090000}"/>
    <cellStyle name="Comma 8 3 2 2 2 6 2" xfId="4348" xr:uid="{00000000-0005-0000-0000-0000D0090000}"/>
    <cellStyle name="Comma 8 3 2 2 2 6 2 2" xfId="8250" xr:uid="{00000000-0005-0000-0000-0000D1090000}"/>
    <cellStyle name="Comma 8 3 2 2 2 6 3" xfId="5894" xr:uid="{00000000-0005-0000-0000-0000D2090000}"/>
    <cellStyle name="Comma 8 3 2 2 2 7" xfId="3142" xr:uid="{00000000-0005-0000-0000-0000D3090000}"/>
    <cellStyle name="Comma 8 3 2 2 2 7 2" xfId="8239" xr:uid="{00000000-0005-0000-0000-0000D4090000}"/>
    <cellStyle name="Comma 8 3 2 2 2 8" xfId="5883" xr:uid="{00000000-0005-0000-0000-0000D5090000}"/>
    <cellStyle name="Comma 8 3 2 2 3" xfId="852" xr:uid="{00000000-0005-0000-0000-0000D6090000}"/>
    <cellStyle name="Comma 8 3 2 2 3 2" xfId="960" xr:uid="{00000000-0005-0000-0000-0000D7090000}"/>
    <cellStyle name="Comma 8 3 2 2 3 2 2" xfId="1446" xr:uid="{00000000-0005-0000-0000-0000D8090000}"/>
    <cellStyle name="Comma 8 3 2 2 3 2 2 2" xfId="2014" xr:uid="{00000000-0005-0000-0000-0000D9090000}"/>
    <cellStyle name="Comma 8 3 2 2 3 2 2 2 2" xfId="4356" xr:uid="{00000000-0005-0000-0000-0000DA090000}"/>
    <cellStyle name="Comma 8 3 2 2 3 2 2 2 2 2" xfId="8254" xr:uid="{00000000-0005-0000-0000-0000DB090000}"/>
    <cellStyle name="Comma 8 3 2 2 3 2 2 2 3" xfId="5898" xr:uid="{00000000-0005-0000-0000-0000DC090000}"/>
    <cellStyle name="Comma 8 3 2 2 3 2 2 3" xfId="3790" xr:uid="{00000000-0005-0000-0000-0000DD090000}"/>
    <cellStyle name="Comma 8 3 2 2 3 2 2 3 2" xfId="8253" xr:uid="{00000000-0005-0000-0000-0000DE090000}"/>
    <cellStyle name="Comma 8 3 2 2 3 2 2 4" xfId="5897" xr:uid="{00000000-0005-0000-0000-0000DF090000}"/>
    <cellStyle name="Comma 8 3 2 2 3 2 3" xfId="2013" xr:uid="{00000000-0005-0000-0000-0000E0090000}"/>
    <cellStyle name="Comma 8 3 2 2 3 2 3 2" xfId="4355" xr:uid="{00000000-0005-0000-0000-0000E1090000}"/>
    <cellStyle name="Comma 8 3 2 2 3 2 3 2 2" xfId="8255" xr:uid="{00000000-0005-0000-0000-0000E2090000}"/>
    <cellStyle name="Comma 8 3 2 2 3 2 3 3" xfId="5899" xr:uid="{00000000-0005-0000-0000-0000E3090000}"/>
    <cellStyle name="Comma 8 3 2 2 3 2 4" xfId="3304" xr:uid="{00000000-0005-0000-0000-0000E4090000}"/>
    <cellStyle name="Comma 8 3 2 2 3 2 4 2" xfId="8252" xr:uid="{00000000-0005-0000-0000-0000E5090000}"/>
    <cellStyle name="Comma 8 3 2 2 3 2 5" xfId="5896" xr:uid="{00000000-0005-0000-0000-0000E6090000}"/>
    <cellStyle name="Comma 8 3 2 2 3 3" xfId="1338" xr:uid="{00000000-0005-0000-0000-0000E7090000}"/>
    <cellStyle name="Comma 8 3 2 2 3 3 2" xfId="2015" xr:uid="{00000000-0005-0000-0000-0000E8090000}"/>
    <cellStyle name="Comma 8 3 2 2 3 3 2 2" xfId="4357" xr:uid="{00000000-0005-0000-0000-0000E9090000}"/>
    <cellStyle name="Comma 8 3 2 2 3 3 2 2 2" xfId="8257" xr:uid="{00000000-0005-0000-0000-0000EA090000}"/>
    <cellStyle name="Comma 8 3 2 2 3 3 2 3" xfId="5901" xr:uid="{00000000-0005-0000-0000-0000EB090000}"/>
    <cellStyle name="Comma 8 3 2 2 3 3 3" xfId="3682" xr:uid="{00000000-0005-0000-0000-0000EC090000}"/>
    <cellStyle name="Comma 8 3 2 2 3 3 3 2" xfId="8256" xr:uid="{00000000-0005-0000-0000-0000ED090000}"/>
    <cellStyle name="Comma 8 3 2 2 3 3 4" xfId="5900" xr:uid="{00000000-0005-0000-0000-0000EE090000}"/>
    <cellStyle name="Comma 8 3 2 2 3 4" xfId="1122" xr:uid="{00000000-0005-0000-0000-0000EF090000}"/>
    <cellStyle name="Comma 8 3 2 2 3 4 2" xfId="2016" xr:uid="{00000000-0005-0000-0000-0000F0090000}"/>
    <cellStyle name="Comma 8 3 2 2 3 4 2 2" xfId="4358" xr:uid="{00000000-0005-0000-0000-0000F1090000}"/>
    <cellStyle name="Comma 8 3 2 2 3 4 2 2 2" xfId="8259" xr:uid="{00000000-0005-0000-0000-0000F2090000}"/>
    <cellStyle name="Comma 8 3 2 2 3 4 2 3" xfId="5903" xr:uid="{00000000-0005-0000-0000-0000F3090000}"/>
    <cellStyle name="Comma 8 3 2 2 3 4 3" xfId="3466" xr:uid="{00000000-0005-0000-0000-0000F4090000}"/>
    <cellStyle name="Comma 8 3 2 2 3 4 3 2" xfId="8258" xr:uid="{00000000-0005-0000-0000-0000F5090000}"/>
    <cellStyle name="Comma 8 3 2 2 3 4 4" xfId="5902" xr:uid="{00000000-0005-0000-0000-0000F6090000}"/>
    <cellStyle name="Comma 8 3 2 2 3 5" xfId="2012" xr:uid="{00000000-0005-0000-0000-0000F7090000}"/>
    <cellStyle name="Comma 8 3 2 2 3 5 2" xfId="4354" xr:uid="{00000000-0005-0000-0000-0000F8090000}"/>
    <cellStyle name="Comma 8 3 2 2 3 5 2 2" xfId="8260" xr:uid="{00000000-0005-0000-0000-0000F9090000}"/>
    <cellStyle name="Comma 8 3 2 2 3 5 3" xfId="5904" xr:uid="{00000000-0005-0000-0000-0000FA090000}"/>
    <cellStyle name="Comma 8 3 2 2 3 6" xfId="3196" xr:uid="{00000000-0005-0000-0000-0000FB090000}"/>
    <cellStyle name="Comma 8 3 2 2 3 6 2" xfId="8251" xr:uid="{00000000-0005-0000-0000-0000FC090000}"/>
    <cellStyle name="Comma 8 3 2 2 3 7" xfId="5895" xr:uid="{00000000-0005-0000-0000-0000FD090000}"/>
    <cellStyle name="Comma 8 3 2 2 4" xfId="906" xr:uid="{00000000-0005-0000-0000-0000FE090000}"/>
    <cellStyle name="Comma 8 3 2 2 4 2" xfId="1392" xr:uid="{00000000-0005-0000-0000-0000FF090000}"/>
    <cellStyle name="Comma 8 3 2 2 4 2 2" xfId="2018" xr:uid="{00000000-0005-0000-0000-0000000A0000}"/>
    <cellStyle name="Comma 8 3 2 2 4 2 2 2" xfId="4360" xr:uid="{00000000-0005-0000-0000-0000010A0000}"/>
    <cellStyle name="Comma 8 3 2 2 4 2 2 2 2" xfId="8263" xr:uid="{00000000-0005-0000-0000-0000020A0000}"/>
    <cellStyle name="Comma 8 3 2 2 4 2 2 3" xfId="5907" xr:uid="{00000000-0005-0000-0000-0000030A0000}"/>
    <cellStyle name="Comma 8 3 2 2 4 2 3" xfId="3736" xr:uid="{00000000-0005-0000-0000-0000040A0000}"/>
    <cellStyle name="Comma 8 3 2 2 4 2 3 2" xfId="8262" xr:uid="{00000000-0005-0000-0000-0000050A0000}"/>
    <cellStyle name="Comma 8 3 2 2 4 2 4" xfId="5906" xr:uid="{00000000-0005-0000-0000-0000060A0000}"/>
    <cellStyle name="Comma 8 3 2 2 4 3" xfId="2017" xr:uid="{00000000-0005-0000-0000-0000070A0000}"/>
    <cellStyle name="Comma 8 3 2 2 4 3 2" xfId="4359" xr:uid="{00000000-0005-0000-0000-0000080A0000}"/>
    <cellStyle name="Comma 8 3 2 2 4 3 2 2" xfId="8264" xr:uid="{00000000-0005-0000-0000-0000090A0000}"/>
    <cellStyle name="Comma 8 3 2 2 4 3 3" xfId="5908" xr:uid="{00000000-0005-0000-0000-00000A0A0000}"/>
    <cellStyle name="Comma 8 3 2 2 4 4" xfId="3250" xr:uid="{00000000-0005-0000-0000-00000B0A0000}"/>
    <cellStyle name="Comma 8 3 2 2 4 4 2" xfId="8261" xr:uid="{00000000-0005-0000-0000-00000C0A0000}"/>
    <cellStyle name="Comma 8 3 2 2 4 5" xfId="5905" xr:uid="{00000000-0005-0000-0000-00000D0A0000}"/>
    <cellStyle name="Comma 8 3 2 2 5" xfId="1230" xr:uid="{00000000-0005-0000-0000-00000E0A0000}"/>
    <cellStyle name="Comma 8 3 2 2 5 2" xfId="2019" xr:uid="{00000000-0005-0000-0000-00000F0A0000}"/>
    <cellStyle name="Comma 8 3 2 2 5 2 2" xfId="4361" xr:uid="{00000000-0005-0000-0000-0000100A0000}"/>
    <cellStyle name="Comma 8 3 2 2 5 2 2 2" xfId="8266" xr:uid="{00000000-0005-0000-0000-0000110A0000}"/>
    <cellStyle name="Comma 8 3 2 2 5 2 3" xfId="5910" xr:uid="{00000000-0005-0000-0000-0000120A0000}"/>
    <cellStyle name="Comma 8 3 2 2 5 3" xfId="3574" xr:uid="{00000000-0005-0000-0000-0000130A0000}"/>
    <cellStyle name="Comma 8 3 2 2 5 3 2" xfId="8265" xr:uid="{00000000-0005-0000-0000-0000140A0000}"/>
    <cellStyle name="Comma 8 3 2 2 5 4" xfId="5909" xr:uid="{00000000-0005-0000-0000-0000150A0000}"/>
    <cellStyle name="Comma 8 3 2 2 6" xfId="1068" xr:uid="{00000000-0005-0000-0000-0000160A0000}"/>
    <cellStyle name="Comma 8 3 2 2 6 2" xfId="2020" xr:uid="{00000000-0005-0000-0000-0000170A0000}"/>
    <cellStyle name="Comma 8 3 2 2 6 2 2" xfId="4362" xr:uid="{00000000-0005-0000-0000-0000180A0000}"/>
    <cellStyle name="Comma 8 3 2 2 6 2 2 2" xfId="8268" xr:uid="{00000000-0005-0000-0000-0000190A0000}"/>
    <cellStyle name="Comma 8 3 2 2 6 2 3" xfId="5912" xr:uid="{00000000-0005-0000-0000-00001A0A0000}"/>
    <cellStyle name="Comma 8 3 2 2 6 3" xfId="3412" xr:uid="{00000000-0005-0000-0000-00001B0A0000}"/>
    <cellStyle name="Comma 8 3 2 2 6 3 2" xfId="8267" xr:uid="{00000000-0005-0000-0000-00001C0A0000}"/>
    <cellStyle name="Comma 8 3 2 2 6 4" xfId="5911" xr:uid="{00000000-0005-0000-0000-00001D0A0000}"/>
    <cellStyle name="Comma 8 3 2 2 7" xfId="1554" xr:uid="{00000000-0005-0000-0000-00001E0A0000}"/>
    <cellStyle name="Comma 8 3 2 2 7 2" xfId="2021" xr:uid="{00000000-0005-0000-0000-00001F0A0000}"/>
    <cellStyle name="Comma 8 3 2 2 7 2 2" xfId="4363" xr:uid="{00000000-0005-0000-0000-0000200A0000}"/>
    <cellStyle name="Comma 8 3 2 2 7 2 2 2" xfId="8270" xr:uid="{00000000-0005-0000-0000-0000210A0000}"/>
    <cellStyle name="Comma 8 3 2 2 7 2 3" xfId="5914" xr:uid="{00000000-0005-0000-0000-0000220A0000}"/>
    <cellStyle name="Comma 8 3 2 2 7 3" xfId="3898" xr:uid="{00000000-0005-0000-0000-0000230A0000}"/>
    <cellStyle name="Comma 8 3 2 2 7 3 2" xfId="8269" xr:uid="{00000000-0005-0000-0000-0000240A0000}"/>
    <cellStyle name="Comma 8 3 2 2 7 4" xfId="5913" xr:uid="{00000000-0005-0000-0000-0000250A0000}"/>
    <cellStyle name="Comma 8 3 2 2 8" xfId="744" xr:uid="{00000000-0005-0000-0000-0000260A0000}"/>
    <cellStyle name="Comma 8 3 2 2 8 2" xfId="2022" xr:uid="{00000000-0005-0000-0000-0000270A0000}"/>
    <cellStyle name="Comma 8 3 2 2 8 2 2" xfId="4364" xr:uid="{00000000-0005-0000-0000-0000280A0000}"/>
    <cellStyle name="Comma 8 3 2 2 8 2 2 2" xfId="8272" xr:uid="{00000000-0005-0000-0000-0000290A0000}"/>
    <cellStyle name="Comma 8 3 2 2 8 2 3" xfId="5916" xr:uid="{00000000-0005-0000-0000-00002A0A0000}"/>
    <cellStyle name="Comma 8 3 2 2 8 3" xfId="3088" xr:uid="{00000000-0005-0000-0000-00002B0A0000}"/>
    <cellStyle name="Comma 8 3 2 2 8 3 2" xfId="8271" xr:uid="{00000000-0005-0000-0000-00002C0A0000}"/>
    <cellStyle name="Comma 8 3 2 2 8 4" xfId="5915" xr:uid="{00000000-0005-0000-0000-00002D0A0000}"/>
    <cellStyle name="Comma 8 3 2 2 9" xfId="1635" xr:uid="{00000000-0005-0000-0000-00002E0A0000}"/>
    <cellStyle name="Comma 8 3 2 2 9 2" xfId="2023" xr:uid="{00000000-0005-0000-0000-00002F0A0000}"/>
    <cellStyle name="Comma 8 3 2 2 9 2 2" xfId="4365" xr:uid="{00000000-0005-0000-0000-0000300A0000}"/>
    <cellStyle name="Comma 8 3 2 2 9 2 2 2" xfId="8274" xr:uid="{00000000-0005-0000-0000-0000310A0000}"/>
    <cellStyle name="Comma 8 3 2 2 9 2 3" xfId="5918" xr:uid="{00000000-0005-0000-0000-0000320A0000}"/>
    <cellStyle name="Comma 8 3 2 2 9 3" xfId="3979" xr:uid="{00000000-0005-0000-0000-0000330A0000}"/>
    <cellStyle name="Comma 8 3 2 2 9 3 2" xfId="8273" xr:uid="{00000000-0005-0000-0000-0000340A0000}"/>
    <cellStyle name="Comma 8 3 2 2 9 4" xfId="5917" xr:uid="{00000000-0005-0000-0000-0000350A0000}"/>
    <cellStyle name="Comma 8 3 2 3" xfId="629" xr:uid="{00000000-0005-0000-0000-0000360A0000}"/>
    <cellStyle name="Comma 8 3 2 3 2" xfId="1013" xr:uid="{00000000-0005-0000-0000-0000370A0000}"/>
    <cellStyle name="Comma 8 3 2 3 2 2" xfId="1499" xr:uid="{00000000-0005-0000-0000-0000380A0000}"/>
    <cellStyle name="Comma 8 3 2 3 2 2 2" xfId="2026" xr:uid="{00000000-0005-0000-0000-0000390A0000}"/>
    <cellStyle name="Comma 8 3 2 3 2 2 2 2" xfId="4368" xr:uid="{00000000-0005-0000-0000-00003A0A0000}"/>
    <cellStyle name="Comma 8 3 2 3 2 2 2 2 2" xfId="8278" xr:uid="{00000000-0005-0000-0000-00003B0A0000}"/>
    <cellStyle name="Comma 8 3 2 3 2 2 2 3" xfId="5922" xr:uid="{00000000-0005-0000-0000-00003C0A0000}"/>
    <cellStyle name="Comma 8 3 2 3 2 2 3" xfId="3843" xr:uid="{00000000-0005-0000-0000-00003D0A0000}"/>
    <cellStyle name="Comma 8 3 2 3 2 2 3 2" xfId="8277" xr:uid="{00000000-0005-0000-0000-00003E0A0000}"/>
    <cellStyle name="Comma 8 3 2 3 2 2 4" xfId="5921" xr:uid="{00000000-0005-0000-0000-00003F0A0000}"/>
    <cellStyle name="Comma 8 3 2 3 2 3" xfId="2025" xr:uid="{00000000-0005-0000-0000-0000400A0000}"/>
    <cellStyle name="Comma 8 3 2 3 2 3 2" xfId="4367" xr:uid="{00000000-0005-0000-0000-0000410A0000}"/>
    <cellStyle name="Comma 8 3 2 3 2 3 2 2" xfId="8279" xr:uid="{00000000-0005-0000-0000-0000420A0000}"/>
    <cellStyle name="Comma 8 3 2 3 2 3 3" xfId="5923" xr:uid="{00000000-0005-0000-0000-0000430A0000}"/>
    <cellStyle name="Comma 8 3 2 3 2 4" xfId="3357" xr:uid="{00000000-0005-0000-0000-0000440A0000}"/>
    <cellStyle name="Comma 8 3 2 3 2 4 2" xfId="8276" xr:uid="{00000000-0005-0000-0000-0000450A0000}"/>
    <cellStyle name="Comma 8 3 2 3 2 5" xfId="5920" xr:uid="{00000000-0005-0000-0000-0000460A0000}"/>
    <cellStyle name="Comma 8 3 2 3 3" xfId="1283" xr:uid="{00000000-0005-0000-0000-0000470A0000}"/>
    <cellStyle name="Comma 8 3 2 3 3 2" xfId="2027" xr:uid="{00000000-0005-0000-0000-0000480A0000}"/>
    <cellStyle name="Comma 8 3 2 3 3 2 2" xfId="4369" xr:uid="{00000000-0005-0000-0000-0000490A0000}"/>
    <cellStyle name="Comma 8 3 2 3 3 2 2 2" xfId="8281" xr:uid="{00000000-0005-0000-0000-00004A0A0000}"/>
    <cellStyle name="Comma 8 3 2 3 3 2 3" xfId="5925" xr:uid="{00000000-0005-0000-0000-00004B0A0000}"/>
    <cellStyle name="Comma 8 3 2 3 3 3" xfId="3627" xr:uid="{00000000-0005-0000-0000-00004C0A0000}"/>
    <cellStyle name="Comma 8 3 2 3 3 3 2" xfId="8280" xr:uid="{00000000-0005-0000-0000-00004D0A0000}"/>
    <cellStyle name="Comma 8 3 2 3 3 4" xfId="5924" xr:uid="{00000000-0005-0000-0000-00004E0A0000}"/>
    <cellStyle name="Comma 8 3 2 3 4" xfId="1175" xr:uid="{00000000-0005-0000-0000-00004F0A0000}"/>
    <cellStyle name="Comma 8 3 2 3 4 2" xfId="2028" xr:uid="{00000000-0005-0000-0000-0000500A0000}"/>
    <cellStyle name="Comma 8 3 2 3 4 2 2" xfId="4370" xr:uid="{00000000-0005-0000-0000-0000510A0000}"/>
    <cellStyle name="Comma 8 3 2 3 4 2 2 2" xfId="8283" xr:uid="{00000000-0005-0000-0000-0000520A0000}"/>
    <cellStyle name="Comma 8 3 2 3 4 2 3" xfId="5927" xr:uid="{00000000-0005-0000-0000-0000530A0000}"/>
    <cellStyle name="Comma 8 3 2 3 4 3" xfId="3519" xr:uid="{00000000-0005-0000-0000-0000540A0000}"/>
    <cellStyle name="Comma 8 3 2 3 4 3 2" xfId="8282" xr:uid="{00000000-0005-0000-0000-0000550A0000}"/>
    <cellStyle name="Comma 8 3 2 3 4 4" xfId="5926" xr:uid="{00000000-0005-0000-0000-0000560A0000}"/>
    <cellStyle name="Comma 8 3 2 3 5" xfId="797" xr:uid="{00000000-0005-0000-0000-0000570A0000}"/>
    <cellStyle name="Comma 8 3 2 3 5 2" xfId="2029" xr:uid="{00000000-0005-0000-0000-0000580A0000}"/>
    <cellStyle name="Comma 8 3 2 3 5 2 2" xfId="4371" xr:uid="{00000000-0005-0000-0000-0000590A0000}"/>
    <cellStyle name="Comma 8 3 2 3 5 2 2 2" xfId="8285" xr:uid="{00000000-0005-0000-0000-00005A0A0000}"/>
    <cellStyle name="Comma 8 3 2 3 5 2 3" xfId="5929" xr:uid="{00000000-0005-0000-0000-00005B0A0000}"/>
    <cellStyle name="Comma 8 3 2 3 5 3" xfId="3141" xr:uid="{00000000-0005-0000-0000-00005C0A0000}"/>
    <cellStyle name="Comma 8 3 2 3 5 3 2" xfId="8284" xr:uid="{00000000-0005-0000-0000-00005D0A0000}"/>
    <cellStyle name="Comma 8 3 2 3 5 4" xfId="5928" xr:uid="{00000000-0005-0000-0000-00005E0A0000}"/>
    <cellStyle name="Comma 8 3 2 3 6" xfId="1695" xr:uid="{00000000-0005-0000-0000-00005F0A0000}"/>
    <cellStyle name="Comma 8 3 2 3 6 2" xfId="2030" xr:uid="{00000000-0005-0000-0000-0000600A0000}"/>
    <cellStyle name="Comma 8 3 2 3 6 2 2" xfId="4372" xr:uid="{00000000-0005-0000-0000-0000610A0000}"/>
    <cellStyle name="Comma 8 3 2 3 6 2 2 2" xfId="8287" xr:uid="{00000000-0005-0000-0000-0000620A0000}"/>
    <cellStyle name="Comma 8 3 2 3 6 2 3" xfId="5931" xr:uid="{00000000-0005-0000-0000-0000630A0000}"/>
    <cellStyle name="Comma 8 3 2 3 6 3" xfId="4037" xr:uid="{00000000-0005-0000-0000-0000640A0000}"/>
    <cellStyle name="Comma 8 3 2 3 6 3 2" xfId="8286" xr:uid="{00000000-0005-0000-0000-0000650A0000}"/>
    <cellStyle name="Comma 8 3 2 3 6 4" xfId="5930" xr:uid="{00000000-0005-0000-0000-0000660A0000}"/>
    <cellStyle name="Comma 8 3 2 3 7" xfId="2024" xr:uid="{00000000-0005-0000-0000-0000670A0000}"/>
    <cellStyle name="Comma 8 3 2 3 7 2" xfId="4366" xr:uid="{00000000-0005-0000-0000-0000680A0000}"/>
    <cellStyle name="Comma 8 3 2 3 7 2 2" xfId="8288" xr:uid="{00000000-0005-0000-0000-0000690A0000}"/>
    <cellStyle name="Comma 8 3 2 3 7 3" xfId="5932" xr:uid="{00000000-0005-0000-0000-00006A0A0000}"/>
    <cellStyle name="Comma 8 3 2 3 8" xfId="2973" xr:uid="{00000000-0005-0000-0000-00006B0A0000}"/>
    <cellStyle name="Comma 8 3 2 3 8 2" xfId="8275" xr:uid="{00000000-0005-0000-0000-00006C0A0000}"/>
    <cellStyle name="Comma 8 3 2 3 9" xfId="5919" xr:uid="{00000000-0005-0000-0000-00006D0A0000}"/>
    <cellStyle name="Comma 8 3 2 4" xfId="656" xr:uid="{00000000-0005-0000-0000-00006E0A0000}"/>
    <cellStyle name="Comma 8 3 2 4 2" xfId="959" xr:uid="{00000000-0005-0000-0000-00006F0A0000}"/>
    <cellStyle name="Comma 8 3 2 4 2 2" xfId="1445" xr:uid="{00000000-0005-0000-0000-0000700A0000}"/>
    <cellStyle name="Comma 8 3 2 4 2 2 2" xfId="2033" xr:uid="{00000000-0005-0000-0000-0000710A0000}"/>
    <cellStyle name="Comma 8 3 2 4 2 2 2 2" xfId="4375" xr:uid="{00000000-0005-0000-0000-0000720A0000}"/>
    <cellStyle name="Comma 8 3 2 4 2 2 2 2 2" xfId="8292" xr:uid="{00000000-0005-0000-0000-0000730A0000}"/>
    <cellStyle name="Comma 8 3 2 4 2 2 2 3" xfId="5936" xr:uid="{00000000-0005-0000-0000-0000740A0000}"/>
    <cellStyle name="Comma 8 3 2 4 2 2 3" xfId="3789" xr:uid="{00000000-0005-0000-0000-0000750A0000}"/>
    <cellStyle name="Comma 8 3 2 4 2 2 3 2" xfId="8291" xr:uid="{00000000-0005-0000-0000-0000760A0000}"/>
    <cellStyle name="Comma 8 3 2 4 2 2 4" xfId="5935" xr:uid="{00000000-0005-0000-0000-0000770A0000}"/>
    <cellStyle name="Comma 8 3 2 4 2 3" xfId="2032" xr:uid="{00000000-0005-0000-0000-0000780A0000}"/>
    <cellStyle name="Comma 8 3 2 4 2 3 2" xfId="4374" xr:uid="{00000000-0005-0000-0000-0000790A0000}"/>
    <cellStyle name="Comma 8 3 2 4 2 3 2 2" xfId="8293" xr:uid="{00000000-0005-0000-0000-00007A0A0000}"/>
    <cellStyle name="Comma 8 3 2 4 2 3 3" xfId="5937" xr:uid="{00000000-0005-0000-0000-00007B0A0000}"/>
    <cellStyle name="Comma 8 3 2 4 2 4" xfId="3303" xr:uid="{00000000-0005-0000-0000-00007C0A0000}"/>
    <cellStyle name="Comma 8 3 2 4 2 4 2" xfId="8290" xr:uid="{00000000-0005-0000-0000-00007D0A0000}"/>
    <cellStyle name="Comma 8 3 2 4 2 5" xfId="5934" xr:uid="{00000000-0005-0000-0000-00007E0A0000}"/>
    <cellStyle name="Comma 8 3 2 4 3" xfId="1337" xr:uid="{00000000-0005-0000-0000-00007F0A0000}"/>
    <cellStyle name="Comma 8 3 2 4 3 2" xfId="2034" xr:uid="{00000000-0005-0000-0000-0000800A0000}"/>
    <cellStyle name="Comma 8 3 2 4 3 2 2" xfId="4376" xr:uid="{00000000-0005-0000-0000-0000810A0000}"/>
    <cellStyle name="Comma 8 3 2 4 3 2 2 2" xfId="8295" xr:uid="{00000000-0005-0000-0000-0000820A0000}"/>
    <cellStyle name="Comma 8 3 2 4 3 2 3" xfId="5939" xr:uid="{00000000-0005-0000-0000-0000830A0000}"/>
    <cellStyle name="Comma 8 3 2 4 3 3" xfId="3681" xr:uid="{00000000-0005-0000-0000-0000840A0000}"/>
    <cellStyle name="Comma 8 3 2 4 3 3 2" xfId="8294" xr:uid="{00000000-0005-0000-0000-0000850A0000}"/>
    <cellStyle name="Comma 8 3 2 4 3 4" xfId="5938" xr:uid="{00000000-0005-0000-0000-0000860A0000}"/>
    <cellStyle name="Comma 8 3 2 4 4" xfId="1121" xr:uid="{00000000-0005-0000-0000-0000870A0000}"/>
    <cellStyle name="Comma 8 3 2 4 4 2" xfId="2035" xr:uid="{00000000-0005-0000-0000-0000880A0000}"/>
    <cellStyle name="Comma 8 3 2 4 4 2 2" xfId="4377" xr:uid="{00000000-0005-0000-0000-0000890A0000}"/>
    <cellStyle name="Comma 8 3 2 4 4 2 2 2" xfId="8297" xr:uid="{00000000-0005-0000-0000-00008A0A0000}"/>
    <cellStyle name="Comma 8 3 2 4 4 2 3" xfId="5941" xr:uid="{00000000-0005-0000-0000-00008B0A0000}"/>
    <cellStyle name="Comma 8 3 2 4 4 3" xfId="3465" xr:uid="{00000000-0005-0000-0000-00008C0A0000}"/>
    <cellStyle name="Comma 8 3 2 4 4 3 2" xfId="8296" xr:uid="{00000000-0005-0000-0000-00008D0A0000}"/>
    <cellStyle name="Comma 8 3 2 4 4 4" xfId="5940" xr:uid="{00000000-0005-0000-0000-00008E0A0000}"/>
    <cellStyle name="Comma 8 3 2 4 5" xfId="851" xr:uid="{00000000-0005-0000-0000-00008F0A0000}"/>
    <cellStyle name="Comma 8 3 2 4 5 2" xfId="2036" xr:uid="{00000000-0005-0000-0000-0000900A0000}"/>
    <cellStyle name="Comma 8 3 2 4 5 2 2" xfId="4378" xr:uid="{00000000-0005-0000-0000-0000910A0000}"/>
    <cellStyle name="Comma 8 3 2 4 5 2 2 2" xfId="8299" xr:uid="{00000000-0005-0000-0000-0000920A0000}"/>
    <cellStyle name="Comma 8 3 2 4 5 2 3" xfId="5943" xr:uid="{00000000-0005-0000-0000-0000930A0000}"/>
    <cellStyle name="Comma 8 3 2 4 5 3" xfId="3195" xr:uid="{00000000-0005-0000-0000-0000940A0000}"/>
    <cellStyle name="Comma 8 3 2 4 5 3 2" xfId="8298" xr:uid="{00000000-0005-0000-0000-0000950A0000}"/>
    <cellStyle name="Comma 8 3 2 4 5 4" xfId="5942" xr:uid="{00000000-0005-0000-0000-0000960A0000}"/>
    <cellStyle name="Comma 8 3 2 4 6" xfId="2031" xr:uid="{00000000-0005-0000-0000-0000970A0000}"/>
    <cellStyle name="Comma 8 3 2 4 6 2" xfId="4373" xr:uid="{00000000-0005-0000-0000-0000980A0000}"/>
    <cellStyle name="Comma 8 3 2 4 6 2 2" xfId="8300" xr:uid="{00000000-0005-0000-0000-0000990A0000}"/>
    <cellStyle name="Comma 8 3 2 4 6 3" xfId="5944" xr:uid="{00000000-0005-0000-0000-00009A0A0000}"/>
    <cellStyle name="Comma 8 3 2 4 7" xfId="3000" xr:uid="{00000000-0005-0000-0000-00009B0A0000}"/>
    <cellStyle name="Comma 8 3 2 4 7 2" xfId="8289" xr:uid="{00000000-0005-0000-0000-00009C0A0000}"/>
    <cellStyle name="Comma 8 3 2 4 8" xfId="5933" xr:uid="{00000000-0005-0000-0000-00009D0A0000}"/>
    <cellStyle name="Comma 8 3 2 5" xfId="683" xr:uid="{00000000-0005-0000-0000-00009E0A0000}"/>
    <cellStyle name="Comma 8 3 2 5 2" xfId="1391" xr:uid="{00000000-0005-0000-0000-00009F0A0000}"/>
    <cellStyle name="Comma 8 3 2 5 2 2" xfId="2038" xr:uid="{00000000-0005-0000-0000-0000A00A0000}"/>
    <cellStyle name="Comma 8 3 2 5 2 2 2" xfId="4380" xr:uid="{00000000-0005-0000-0000-0000A10A0000}"/>
    <cellStyle name="Comma 8 3 2 5 2 2 2 2" xfId="8303" xr:uid="{00000000-0005-0000-0000-0000A20A0000}"/>
    <cellStyle name="Comma 8 3 2 5 2 2 3" xfId="5947" xr:uid="{00000000-0005-0000-0000-0000A30A0000}"/>
    <cellStyle name="Comma 8 3 2 5 2 3" xfId="3735" xr:uid="{00000000-0005-0000-0000-0000A40A0000}"/>
    <cellStyle name="Comma 8 3 2 5 2 3 2" xfId="8302" xr:uid="{00000000-0005-0000-0000-0000A50A0000}"/>
    <cellStyle name="Comma 8 3 2 5 2 4" xfId="5946" xr:uid="{00000000-0005-0000-0000-0000A60A0000}"/>
    <cellStyle name="Comma 8 3 2 5 3" xfId="905" xr:uid="{00000000-0005-0000-0000-0000A70A0000}"/>
    <cellStyle name="Comma 8 3 2 5 3 2" xfId="2039" xr:uid="{00000000-0005-0000-0000-0000A80A0000}"/>
    <cellStyle name="Comma 8 3 2 5 3 2 2" xfId="4381" xr:uid="{00000000-0005-0000-0000-0000A90A0000}"/>
    <cellStyle name="Comma 8 3 2 5 3 2 2 2" xfId="8305" xr:uid="{00000000-0005-0000-0000-0000AA0A0000}"/>
    <cellStyle name="Comma 8 3 2 5 3 2 3" xfId="5949" xr:uid="{00000000-0005-0000-0000-0000AB0A0000}"/>
    <cellStyle name="Comma 8 3 2 5 3 3" xfId="3249" xr:uid="{00000000-0005-0000-0000-0000AC0A0000}"/>
    <cellStyle name="Comma 8 3 2 5 3 3 2" xfId="8304" xr:uid="{00000000-0005-0000-0000-0000AD0A0000}"/>
    <cellStyle name="Comma 8 3 2 5 3 4" xfId="5948" xr:uid="{00000000-0005-0000-0000-0000AE0A0000}"/>
    <cellStyle name="Comma 8 3 2 5 4" xfId="2037" xr:uid="{00000000-0005-0000-0000-0000AF0A0000}"/>
    <cellStyle name="Comma 8 3 2 5 4 2" xfId="4379" xr:uid="{00000000-0005-0000-0000-0000B00A0000}"/>
    <cellStyle name="Comma 8 3 2 5 4 2 2" xfId="8306" xr:uid="{00000000-0005-0000-0000-0000B10A0000}"/>
    <cellStyle name="Comma 8 3 2 5 4 3" xfId="5950" xr:uid="{00000000-0005-0000-0000-0000B20A0000}"/>
    <cellStyle name="Comma 8 3 2 5 5" xfId="3027" xr:uid="{00000000-0005-0000-0000-0000B30A0000}"/>
    <cellStyle name="Comma 8 3 2 5 5 2" xfId="8301" xr:uid="{00000000-0005-0000-0000-0000B40A0000}"/>
    <cellStyle name="Comma 8 3 2 5 6" xfId="5945" xr:uid="{00000000-0005-0000-0000-0000B50A0000}"/>
    <cellStyle name="Comma 8 3 2 6" xfId="710" xr:uid="{00000000-0005-0000-0000-0000B60A0000}"/>
    <cellStyle name="Comma 8 3 2 6 2" xfId="1229" xr:uid="{00000000-0005-0000-0000-0000B70A0000}"/>
    <cellStyle name="Comma 8 3 2 6 2 2" xfId="2041" xr:uid="{00000000-0005-0000-0000-0000B80A0000}"/>
    <cellStyle name="Comma 8 3 2 6 2 2 2" xfId="4383" xr:uid="{00000000-0005-0000-0000-0000B90A0000}"/>
    <cellStyle name="Comma 8 3 2 6 2 2 2 2" xfId="8309" xr:uid="{00000000-0005-0000-0000-0000BA0A0000}"/>
    <cellStyle name="Comma 8 3 2 6 2 2 3" xfId="5953" xr:uid="{00000000-0005-0000-0000-0000BB0A0000}"/>
    <cellStyle name="Comma 8 3 2 6 2 3" xfId="3573" xr:uid="{00000000-0005-0000-0000-0000BC0A0000}"/>
    <cellStyle name="Comma 8 3 2 6 2 3 2" xfId="8308" xr:uid="{00000000-0005-0000-0000-0000BD0A0000}"/>
    <cellStyle name="Comma 8 3 2 6 2 4" xfId="5952" xr:uid="{00000000-0005-0000-0000-0000BE0A0000}"/>
    <cellStyle name="Comma 8 3 2 6 3" xfId="2040" xr:uid="{00000000-0005-0000-0000-0000BF0A0000}"/>
    <cellStyle name="Comma 8 3 2 6 3 2" xfId="4382" xr:uid="{00000000-0005-0000-0000-0000C00A0000}"/>
    <cellStyle name="Comma 8 3 2 6 3 2 2" xfId="8310" xr:uid="{00000000-0005-0000-0000-0000C10A0000}"/>
    <cellStyle name="Comma 8 3 2 6 3 3" xfId="5954" xr:uid="{00000000-0005-0000-0000-0000C20A0000}"/>
    <cellStyle name="Comma 8 3 2 6 4" xfId="3054" xr:uid="{00000000-0005-0000-0000-0000C30A0000}"/>
    <cellStyle name="Comma 8 3 2 6 4 2" xfId="8307" xr:uid="{00000000-0005-0000-0000-0000C40A0000}"/>
    <cellStyle name="Comma 8 3 2 6 5" xfId="5951" xr:uid="{00000000-0005-0000-0000-0000C50A0000}"/>
    <cellStyle name="Comma 8 3 2 7" xfId="1067" xr:uid="{00000000-0005-0000-0000-0000C60A0000}"/>
    <cellStyle name="Comma 8 3 2 7 2" xfId="2042" xr:uid="{00000000-0005-0000-0000-0000C70A0000}"/>
    <cellStyle name="Comma 8 3 2 7 2 2" xfId="4384" xr:uid="{00000000-0005-0000-0000-0000C80A0000}"/>
    <cellStyle name="Comma 8 3 2 7 2 2 2" xfId="8312" xr:uid="{00000000-0005-0000-0000-0000C90A0000}"/>
    <cellStyle name="Comma 8 3 2 7 2 3" xfId="5956" xr:uid="{00000000-0005-0000-0000-0000CA0A0000}"/>
    <cellStyle name="Comma 8 3 2 7 3" xfId="3411" xr:uid="{00000000-0005-0000-0000-0000CB0A0000}"/>
    <cellStyle name="Comma 8 3 2 7 3 2" xfId="8311" xr:uid="{00000000-0005-0000-0000-0000CC0A0000}"/>
    <cellStyle name="Comma 8 3 2 7 4" xfId="5955" xr:uid="{00000000-0005-0000-0000-0000CD0A0000}"/>
    <cellStyle name="Comma 8 3 2 8" xfId="1553" xr:uid="{00000000-0005-0000-0000-0000CE0A0000}"/>
    <cellStyle name="Comma 8 3 2 8 2" xfId="2043" xr:uid="{00000000-0005-0000-0000-0000CF0A0000}"/>
    <cellStyle name="Comma 8 3 2 8 2 2" xfId="4385" xr:uid="{00000000-0005-0000-0000-0000D00A0000}"/>
    <cellStyle name="Comma 8 3 2 8 2 2 2" xfId="8314" xr:uid="{00000000-0005-0000-0000-0000D10A0000}"/>
    <cellStyle name="Comma 8 3 2 8 2 3" xfId="5958" xr:uid="{00000000-0005-0000-0000-0000D20A0000}"/>
    <cellStyle name="Comma 8 3 2 8 3" xfId="3897" xr:uid="{00000000-0005-0000-0000-0000D30A0000}"/>
    <cellStyle name="Comma 8 3 2 8 3 2" xfId="8313" xr:uid="{00000000-0005-0000-0000-0000D40A0000}"/>
    <cellStyle name="Comma 8 3 2 8 4" xfId="5957" xr:uid="{00000000-0005-0000-0000-0000D50A0000}"/>
    <cellStyle name="Comma 8 3 2 9" xfId="743" xr:uid="{00000000-0005-0000-0000-0000D60A0000}"/>
    <cellStyle name="Comma 8 3 2 9 2" xfId="2044" xr:uid="{00000000-0005-0000-0000-0000D70A0000}"/>
    <cellStyle name="Comma 8 3 2 9 2 2" xfId="4386" xr:uid="{00000000-0005-0000-0000-0000D80A0000}"/>
    <cellStyle name="Comma 8 3 2 9 2 2 2" xfId="8316" xr:uid="{00000000-0005-0000-0000-0000D90A0000}"/>
    <cellStyle name="Comma 8 3 2 9 2 3" xfId="5960" xr:uid="{00000000-0005-0000-0000-0000DA0A0000}"/>
    <cellStyle name="Comma 8 3 2 9 3" xfId="3087" xr:uid="{00000000-0005-0000-0000-0000DB0A0000}"/>
    <cellStyle name="Comma 8 3 2 9 3 2" xfId="8315" xr:uid="{00000000-0005-0000-0000-0000DC0A0000}"/>
    <cellStyle name="Comma 8 3 2 9 4" xfId="5959" xr:uid="{00000000-0005-0000-0000-0000DD0A0000}"/>
    <cellStyle name="Comma 8 3 3" xfId="222" xr:uid="{00000000-0005-0000-0000-0000DE0A0000}"/>
    <cellStyle name="Comma 8 3 3 2" xfId="5961" xr:uid="{00000000-0005-0000-0000-0000DF0A0000}"/>
    <cellStyle name="Comma 8 3 4" xfId="5874" xr:uid="{00000000-0005-0000-0000-0000E00A0000}"/>
    <cellStyle name="Comma 8 4" xfId="223" xr:uid="{00000000-0005-0000-0000-0000E10A0000}"/>
    <cellStyle name="Comma 8 4 2" xfId="224" xr:uid="{00000000-0005-0000-0000-0000E20A0000}"/>
    <cellStyle name="Comma 8 4 2 10" xfId="1602" xr:uid="{00000000-0005-0000-0000-0000E30A0000}"/>
    <cellStyle name="Comma 8 4 2 10 2" xfId="2046" xr:uid="{00000000-0005-0000-0000-0000E40A0000}"/>
    <cellStyle name="Comma 8 4 2 10 2 2" xfId="4388" xr:uid="{00000000-0005-0000-0000-0000E50A0000}"/>
    <cellStyle name="Comma 8 4 2 10 2 2 2" xfId="8319" xr:uid="{00000000-0005-0000-0000-0000E60A0000}"/>
    <cellStyle name="Comma 8 4 2 10 2 3" xfId="5965" xr:uid="{00000000-0005-0000-0000-0000E70A0000}"/>
    <cellStyle name="Comma 8 4 2 10 3" xfId="3946" xr:uid="{00000000-0005-0000-0000-0000E80A0000}"/>
    <cellStyle name="Comma 8 4 2 10 3 2" xfId="8318" xr:uid="{00000000-0005-0000-0000-0000E90A0000}"/>
    <cellStyle name="Comma 8 4 2 10 4" xfId="5964" xr:uid="{00000000-0005-0000-0000-0000EA0A0000}"/>
    <cellStyle name="Comma 8 4 2 11" xfId="1636" xr:uid="{00000000-0005-0000-0000-0000EB0A0000}"/>
    <cellStyle name="Comma 8 4 2 11 2" xfId="2047" xr:uid="{00000000-0005-0000-0000-0000EC0A0000}"/>
    <cellStyle name="Comma 8 4 2 11 2 2" xfId="4389" xr:uid="{00000000-0005-0000-0000-0000ED0A0000}"/>
    <cellStyle name="Comma 8 4 2 11 2 2 2" xfId="8321" xr:uid="{00000000-0005-0000-0000-0000EE0A0000}"/>
    <cellStyle name="Comma 8 4 2 11 2 3" xfId="5967" xr:uid="{00000000-0005-0000-0000-0000EF0A0000}"/>
    <cellStyle name="Comma 8 4 2 11 3" xfId="3980" xr:uid="{00000000-0005-0000-0000-0000F00A0000}"/>
    <cellStyle name="Comma 8 4 2 11 3 2" xfId="8320" xr:uid="{00000000-0005-0000-0000-0000F10A0000}"/>
    <cellStyle name="Comma 8 4 2 11 4" xfId="5966" xr:uid="{00000000-0005-0000-0000-0000F20A0000}"/>
    <cellStyle name="Comma 8 4 2 12" xfId="2045" xr:uid="{00000000-0005-0000-0000-0000F30A0000}"/>
    <cellStyle name="Comma 8 4 2 12 2" xfId="4387" xr:uid="{00000000-0005-0000-0000-0000F40A0000}"/>
    <cellStyle name="Comma 8 4 2 12 2 2" xfId="8322" xr:uid="{00000000-0005-0000-0000-0000F50A0000}"/>
    <cellStyle name="Comma 8 4 2 12 3" xfId="5968" xr:uid="{00000000-0005-0000-0000-0000F60A0000}"/>
    <cellStyle name="Comma 8 4 2 13" xfId="2920" xr:uid="{00000000-0005-0000-0000-0000F70A0000}"/>
    <cellStyle name="Comma 8 4 2 13 2" xfId="8317" xr:uid="{00000000-0005-0000-0000-0000F80A0000}"/>
    <cellStyle name="Comma 8 4 2 14" xfId="5963" xr:uid="{00000000-0005-0000-0000-0000F90A0000}"/>
    <cellStyle name="Comma 8 4 2 2" xfId="501" xr:uid="{00000000-0005-0000-0000-0000FA0A0000}"/>
    <cellStyle name="Comma 8 4 2 2 10" xfId="2048" xr:uid="{00000000-0005-0000-0000-0000FB0A0000}"/>
    <cellStyle name="Comma 8 4 2 2 10 2" xfId="4390" xr:uid="{00000000-0005-0000-0000-0000FC0A0000}"/>
    <cellStyle name="Comma 8 4 2 2 10 2 2" xfId="8324" xr:uid="{00000000-0005-0000-0000-0000FD0A0000}"/>
    <cellStyle name="Comma 8 4 2 2 10 3" xfId="5970" xr:uid="{00000000-0005-0000-0000-0000FE0A0000}"/>
    <cellStyle name="Comma 8 4 2 2 11" xfId="2947" xr:uid="{00000000-0005-0000-0000-0000FF0A0000}"/>
    <cellStyle name="Comma 8 4 2 2 11 2" xfId="8323" xr:uid="{00000000-0005-0000-0000-0000000B0000}"/>
    <cellStyle name="Comma 8 4 2 2 12" xfId="5969" xr:uid="{00000000-0005-0000-0000-0000010B0000}"/>
    <cellStyle name="Comma 8 4 2 2 2" xfId="800" xr:uid="{00000000-0005-0000-0000-0000020B0000}"/>
    <cellStyle name="Comma 8 4 2 2 2 2" xfId="1016" xr:uid="{00000000-0005-0000-0000-0000030B0000}"/>
    <cellStyle name="Comma 8 4 2 2 2 2 2" xfId="1502" xr:uid="{00000000-0005-0000-0000-0000040B0000}"/>
    <cellStyle name="Comma 8 4 2 2 2 2 2 2" xfId="2051" xr:uid="{00000000-0005-0000-0000-0000050B0000}"/>
    <cellStyle name="Comma 8 4 2 2 2 2 2 2 2" xfId="4393" xr:uid="{00000000-0005-0000-0000-0000060B0000}"/>
    <cellStyle name="Comma 8 4 2 2 2 2 2 2 2 2" xfId="8328" xr:uid="{00000000-0005-0000-0000-0000070B0000}"/>
    <cellStyle name="Comma 8 4 2 2 2 2 2 2 3" xfId="5974" xr:uid="{00000000-0005-0000-0000-0000080B0000}"/>
    <cellStyle name="Comma 8 4 2 2 2 2 2 3" xfId="3846" xr:uid="{00000000-0005-0000-0000-0000090B0000}"/>
    <cellStyle name="Comma 8 4 2 2 2 2 2 3 2" xfId="8327" xr:uid="{00000000-0005-0000-0000-00000A0B0000}"/>
    <cellStyle name="Comma 8 4 2 2 2 2 2 4" xfId="5973" xr:uid="{00000000-0005-0000-0000-00000B0B0000}"/>
    <cellStyle name="Comma 8 4 2 2 2 2 3" xfId="2050" xr:uid="{00000000-0005-0000-0000-00000C0B0000}"/>
    <cellStyle name="Comma 8 4 2 2 2 2 3 2" xfId="4392" xr:uid="{00000000-0005-0000-0000-00000D0B0000}"/>
    <cellStyle name="Comma 8 4 2 2 2 2 3 2 2" xfId="8329" xr:uid="{00000000-0005-0000-0000-00000E0B0000}"/>
    <cellStyle name="Comma 8 4 2 2 2 2 3 3" xfId="5975" xr:uid="{00000000-0005-0000-0000-00000F0B0000}"/>
    <cellStyle name="Comma 8 4 2 2 2 2 4" xfId="3360" xr:uid="{00000000-0005-0000-0000-0000100B0000}"/>
    <cellStyle name="Comma 8 4 2 2 2 2 4 2" xfId="8326" xr:uid="{00000000-0005-0000-0000-0000110B0000}"/>
    <cellStyle name="Comma 8 4 2 2 2 2 5" xfId="5972" xr:uid="{00000000-0005-0000-0000-0000120B0000}"/>
    <cellStyle name="Comma 8 4 2 2 2 3" xfId="1286" xr:uid="{00000000-0005-0000-0000-0000130B0000}"/>
    <cellStyle name="Comma 8 4 2 2 2 3 2" xfId="2052" xr:uid="{00000000-0005-0000-0000-0000140B0000}"/>
    <cellStyle name="Comma 8 4 2 2 2 3 2 2" xfId="4394" xr:uid="{00000000-0005-0000-0000-0000150B0000}"/>
    <cellStyle name="Comma 8 4 2 2 2 3 2 2 2" xfId="8331" xr:uid="{00000000-0005-0000-0000-0000160B0000}"/>
    <cellStyle name="Comma 8 4 2 2 2 3 2 3" xfId="5977" xr:uid="{00000000-0005-0000-0000-0000170B0000}"/>
    <cellStyle name="Comma 8 4 2 2 2 3 3" xfId="3630" xr:uid="{00000000-0005-0000-0000-0000180B0000}"/>
    <cellStyle name="Comma 8 4 2 2 2 3 3 2" xfId="8330" xr:uid="{00000000-0005-0000-0000-0000190B0000}"/>
    <cellStyle name="Comma 8 4 2 2 2 3 4" xfId="5976" xr:uid="{00000000-0005-0000-0000-00001A0B0000}"/>
    <cellStyle name="Comma 8 4 2 2 2 4" xfId="1178" xr:uid="{00000000-0005-0000-0000-00001B0B0000}"/>
    <cellStyle name="Comma 8 4 2 2 2 4 2" xfId="2053" xr:uid="{00000000-0005-0000-0000-00001C0B0000}"/>
    <cellStyle name="Comma 8 4 2 2 2 4 2 2" xfId="4395" xr:uid="{00000000-0005-0000-0000-00001D0B0000}"/>
    <cellStyle name="Comma 8 4 2 2 2 4 2 2 2" xfId="8333" xr:uid="{00000000-0005-0000-0000-00001E0B0000}"/>
    <cellStyle name="Comma 8 4 2 2 2 4 2 3" xfId="5979" xr:uid="{00000000-0005-0000-0000-00001F0B0000}"/>
    <cellStyle name="Comma 8 4 2 2 2 4 3" xfId="3522" xr:uid="{00000000-0005-0000-0000-0000200B0000}"/>
    <cellStyle name="Comma 8 4 2 2 2 4 3 2" xfId="8332" xr:uid="{00000000-0005-0000-0000-0000210B0000}"/>
    <cellStyle name="Comma 8 4 2 2 2 4 4" xfId="5978" xr:uid="{00000000-0005-0000-0000-0000220B0000}"/>
    <cellStyle name="Comma 8 4 2 2 2 5" xfId="1698" xr:uid="{00000000-0005-0000-0000-0000230B0000}"/>
    <cellStyle name="Comma 8 4 2 2 2 5 2" xfId="2054" xr:uid="{00000000-0005-0000-0000-0000240B0000}"/>
    <cellStyle name="Comma 8 4 2 2 2 5 2 2" xfId="4396" xr:uid="{00000000-0005-0000-0000-0000250B0000}"/>
    <cellStyle name="Comma 8 4 2 2 2 5 2 2 2" xfId="8335" xr:uid="{00000000-0005-0000-0000-0000260B0000}"/>
    <cellStyle name="Comma 8 4 2 2 2 5 2 3" xfId="5981" xr:uid="{00000000-0005-0000-0000-0000270B0000}"/>
    <cellStyle name="Comma 8 4 2 2 2 5 3" xfId="4040" xr:uid="{00000000-0005-0000-0000-0000280B0000}"/>
    <cellStyle name="Comma 8 4 2 2 2 5 3 2" xfId="8334" xr:uid="{00000000-0005-0000-0000-0000290B0000}"/>
    <cellStyle name="Comma 8 4 2 2 2 5 4" xfId="5980" xr:uid="{00000000-0005-0000-0000-00002A0B0000}"/>
    <cellStyle name="Comma 8 4 2 2 2 6" xfId="2049" xr:uid="{00000000-0005-0000-0000-00002B0B0000}"/>
    <cellStyle name="Comma 8 4 2 2 2 6 2" xfId="4391" xr:uid="{00000000-0005-0000-0000-00002C0B0000}"/>
    <cellStyle name="Comma 8 4 2 2 2 6 2 2" xfId="8336" xr:uid="{00000000-0005-0000-0000-00002D0B0000}"/>
    <cellStyle name="Comma 8 4 2 2 2 6 3" xfId="5982" xr:uid="{00000000-0005-0000-0000-00002E0B0000}"/>
    <cellStyle name="Comma 8 4 2 2 2 7" xfId="3144" xr:uid="{00000000-0005-0000-0000-00002F0B0000}"/>
    <cellStyle name="Comma 8 4 2 2 2 7 2" xfId="8325" xr:uid="{00000000-0005-0000-0000-0000300B0000}"/>
    <cellStyle name="Comma 8 4 2 2 2 8" xfId="5971" xr:uid="{00000000-0005-0000-0000-0000310B0000}"/>
    <cellStyle name="Comma 8 4 2 2 3" xfId="854" xr:uid="{00000000-0005-0000-0000-0000320B0000}"/>
    <cellStyle name="Comma 8 4 2 2 3 2" xfId="962" xr:uid="{00000000-0005-0000-0000-0000330B0000}"/>
    <cellStyle name="Comma 8 4 2 2 3 2 2" xfId="1448" xr:uid="{00000000-0005-0000-0000-0000340B0000}"/>
    <cellStyle name="Comma 8 4 2 2 3 2 2 2" xfId="2057" xr:uid="{00000000-0005-0000-0000-0000350B0000}"/>
    <cellStyle name="Comma 8 4 2 2 3 2 2 2 2" xfId="4399" xr:uid="{00000000-0005-0000-0000-0000360B0000}"/>
    <cellStyle name="Comma 8 4 2 2 3 2 2 2 2 2" xfId="8340" xr:uid="{00000000-0005-0000-0000-0000370B0000}"/>
    <cellStyle name="Comma 8 4 2 2 3 2 2 2 3" xfId="5986" xr:uid="{00000000-0005-0000-0000-0000380B0000}"/>
    <cellStyle name="Comma 8 4 2 2 3 2 2 3" xfId="3792" xr:uid="{00000000-0005-0000-0000-0000390B0000}"/>
    <cellStyle name="Comma 8 4 2 2 3 2 2 3 2" xfId="8339" xr:uid="{00000000-0005-0000-0000-00003A0B0000}"/>
    <cellStyle name="Comma 8 4 2 2 3 2 2 4" xfId="5985" xr:uid="{00000000-0005-0000-0000-00003B0B0000}"/>
    <cellStyle name="Comma 8 4 2 2 3 2 3" xfId="2056" xr:uid="{00000000-0005-0000-0000-00003C0B0000}"/>
    <cellStyle name="Comma 8 4 2 2 3 2 3 2" xfId="4398" xr:uid="{00000000-0005-0000-0000-00003D0B0000}"/>
    <cellStyle name="Comma 8 4 2 2 3 2 3 2 2" xfId="8341" xr:uid="{00000000-0005-0000-0000-00003E0B0000}"/>
    <cellStyle name="Comma 8 4 2 2 3 2 3 3" xfId="5987" xr:uid="{00000000-0005-0000-0000-00003F0B0000}"/>
    <cellStyle name="Comma 8 4 2 2 3 2 4" xfId="3306" xr:uid="{00000000-0005-0000-0000-0000400B0000}"/>
    <cellStyle name="Comma 8 4 2 2 3 2 4 2" xfId="8338" xr:uid="{00000000-0005-0000-0000-0000410B0000}"/>
    <cellStyle name="Comma 8 4 2 2 3 2 5" xfId="5984" xr:uid="{00000000-0005-0000-0000-0000420B0000}"/>
    <cellStyle name="Comma 8 4 2 2 3 3" xfId="1340" xr:uid="{00000000-0005-0000-0000-0000430B0000}"/>
    <cellStyle name="Comma 8 4 2 2 3 3 2" xfId="2058" xr:uid="{00000000-0005-0000-0000-0000440B0000}"/>
    <cellStyle name="Comma 8 4 2 2 3 3 2 2" xfId="4400" xr:uid="{00000000-0005-0000-0000-0000450B0000}"/>
    <cellStyle name="Comma 8 4 2 2 3 3 2 2 2" xfId="8343" xr:uid="{00000000-0005-0000-0000-0000460B0000}"/>
    <cellStyle name="Comma 8 4 2 2 3 3 2 3" xfId="5989" xr:uid="{00000000-0005-0000-0000-0000470B0000}"/>
    <cellStyle name="Comma 8 4 2 2 3 3 3" xfId="3684" xr:uid="{00000000-0005-0000-0000-0000480B0000}"/>
    <cellStyle name="Comma 8 4 2 2 3 3 3 2" xfId="8342" xr:uid="{00000000-0005-0000-0000-0000490B0000}"/>
    <cellStyle name="Comma 8 4 2 2 3 3 4" xfId="5988" xr:uid="{00000000-0005-0000-0000-00004A0B0000}"/>
    <cellStyle name="Comma 8 4 2 2 3 4" xfId="1124" xr:uid="{00000000-0005-0000-0000-00004B0B0000}"/>
    <cellStyle name="Comma 8 4 2 2 3 4 2" xfId="2059" xr:uid="{00000000-0005-0000-0000-00004C0B0000}"/>
    <cellStyle name="Comma 8 4 2 2 3 4 2 2" xfId="4401" xr:uid="{00000000-0005-0000-0000-00004D0B0000}"/>
    <cellStyle name="Comma 8 4 2 2 3 4 2 2 2" xfId="8345" xr:uid="{00000000-0005-0000-0000-00004E0B0000}"/>
    <cellStyle name="Comma 8 4 2 2 3 4 2 3" xfId="5991" xr:uid="{00000000-0005-0000-0000-00004F0B0000}"/>
    <cellStyle name="Comma 8 4 2 2 3 4 3" xfId="3468" xr:uid="{00000000-0005-0000-0000-0000500B0000}"/>
    <cellStyle name="Comma 8 4 2 2 3 4 3 2" xfId="8344" xr:uid="{00000000-0005-0000-0000-0000510B0000}"/>
    <cellStyle name="Comma 8 4 2 2 3 4 4" xfId="5990" xr:uid="{00000000-0005-0000-0000-0000520B0000}"/>
    <cellStyle name="Comma 8 4 2 2 3 5" xfId="2055" xr:uid="{00000000-0005-0000-0000-0000530B0000}"/>
    <cellStyle name="Comma 8 4 2 2 3 5 2" xfId="4397" xr:uid="{00000000-0005-0000-0000-0000540B0000}"/>
    <cellStyle name="Comma 8 4 2 2 3 5 2 2" xfId="8346" xr:uid="{00000000-0005-0000-0000-0000550B0000}"/>
    <cellStyle name="Comma 8 4 2 2 3 5 3" xfId="5992" xr:uid="{00000000-0005-0000-0000-0000560B0000}"/>
    <cellStyle name="Comma 8 4 2 2 3 6" xfId="3198" xr:uid="{00000000-0005-0000-0000-0000570B0000}"/>
    <cellStyle name="Comma 8 4 2 2 3 6 2" xfId="8337" xr:uid="{00000000-0005-0000-0000-0000580B0000}"/>
    <cellStyle name="Comma 8 4 2 2 3 7" xfId="5983" xr:uid="{00000000-0005-0000-0000-0000590B0000}"/>
    <cellStyle name="Comma 8 4 2 2 4" xfId="908" xr:uid="{00000000-0005-0000-0000-00005A0B0000}"/>
    <cellStyle name="Comma 8 4 2 2 4 2" xfId="1394" xr:uid="{00000000-0005-0000-0000-00005B0B0000}"/>
    <cellStyle name="Comma 8 4 2 2 4 2 2" xfId="2061" xr:uid="{00000000-0005-0000-0000-00005C0B0000}"/>
    <cellStyle name="Comma 8 4 2 2 4 2 2 2" xfId="4403" xr:uid="{00000000-0005-0000-0000-00005D0B0000}"/>
    <cellStyle name="Comma 8 4 2 2 4 2 2 2 2" xfId="8349" xr:uid="{00000000-0005-0000-0000-00005E0B0000}"/>
    <cellStyle name="Comma 8 4 2 2 4 2 2 3" xfId="5995" xr:uid="{00000000-0005-0000-0000-00005F0B0000}"/>
    <cellStyle name="Comma 8 4 2 2 4 2 3" xfId="3738" xr:uid="{00000000-0005-0000-0000-0000600B0000}"/>
    <cellStyle name="Comma 8 4 2 2 4 2 3 2" xfId="8348" xr:uid="{00000000-0005-0000-0000-0000610B0000}"/>
    <cellStyle name="Comma 8 4 2 2 4 2 4" xfId="5994" xr:uid="{00000000-0005-0000-0000-0000620B0000}"/>
    <cellStyle name="Comma 8 4 2 2 4 3" xfId="2060" xr:uid="{00000000-0005-0000-0000-0000630B0000}"/>
    <cellStyle name="Comma 8 4 2 2 4 3 2" xfId="4402" xr:uid="{00000000-0005-0000-0000-0000640B0000}"/>
    <cellStyle name="Comma 8 4 2 2 4 3 2 2" xfId="8350" xr:uid="{00000000-0005-0000-0000-0000650B0000}"/>
    <cellStyle name="Comma 8 4 2 2 4 3 3" xfId="5996" xr:uid="{00000000-0005-0000-0000-0000660B0000}"/>
    <cellStyle name="Comma 8 4 2 2 4 4" xfId="3252" xr:uid="{00000000-0005-0000-0000-0000670B0000}"/>
    <cellStyle name="Comma 8 4 2 2 4 4 2" xfId="8347" xr:uid="{00000000-0005-0000-0000-0000680B0000}"/>
    <cellStyle name="Comma 8 4 2 2 4 5" xfId="5993" xr:uid="{00000000-0005-0000-0000-0000690B0000}"/>
    <cellStyle name="Comma 8 4 2 2 5" xfId="1232" xr:uid="{00000000-0005-0000-0000-00006A0B0000}"/>
    <cellStyle name="Comma 8 4 2 2 5 2" xfId="2062" xr:uid="{00000000-0005-0000-0000-00006B0B0000}"/>
    <cellStyle name="Comma 8 4 2 2 5 2 2" xfId="4404" xr:uid="{00000000-0005-0000-0000-00006C0B0000}"/>
    <cellStyle name="Comma 8 4 2 2 5 2 2 2" xfId="8352" xr:uid="{00000000-0005-0000-0000-00006D0B0000}"/>
    <cellStyle name="Comma 8 4 2 2 5 2 3" xfId="5998" xr:uid="{00000000-0005-0000-0000-00006E0B0000}"/>
    <cellStyle name="Comma 8 4 2 2 5 3" xfId="3576" xr:uid="{00000000-0005-0000-0000-00006F0B0000}"/>
    <cellStyle name="Comma 8 4 2 2 5 3 2" xfId="8351" xr:uid="{00000000-0005-0000-0000-0000700B0000}"/>
    <cellStyle name="Comma 8 4 2 2 5 4" xfId="5997" xr:uid="{00000000-0005-0000-0000-0000710B0000}"/>
    <cellStyle name="Comma 8 4 2 2 6" xfId="1070" xr:uid="{00000000-0005-0000-0000-0000720B0000}"/>
    <cellStyle name="Comma 8 4 2 2 6 2" xfId="2063" xr:uid="{00000000-0005-0000-0000-0000730B0000}"/>
    <cellStyle name="Comma 8 4 2 2 6 2 2" xfId="4405" xr:uid="{00000000-0005-0000-0000-0000740B0000}"/>
    <cellStyle name="Comma 8 4 2 2 6 2 2 2" xfId="8354" xr:uid="{00000000-0005-0000-0000-0000750B0000}"/>
    <cellStyle name="Comma 8 4 2 2 6 2 3" xfId="6000" xr:uid="{00000000-0005-0000-0000-0000760B0000}"/>
    <cellStyle name="Comma 8 4 2 2 6 3" xfId="3414" xr:uid="{00000000-0005-0000-0000-0000770B0000}"/>
    <cellStyle name="Comma 8 4 2 2 6 3 2" xfId="8353" xr:uid="{00000000-0005-0000-0000-0000780B0000}"/>
    <cellStyle name="Comma 8 4 2 2 6 4" xfId="5999" xr:uid="{00000000-0005-0000-0000-0000790B0000}"/>
    <cellStyle name="Comma 8 4 2 2 7" xfId="1556" xr:uid="{00000000-0005-0000-0000-00007A0B0000}"/>
    <cellStyle name="Comma 8 4 2 2 7 2" xfId="2064" xr:uid="{00000000-0005-0000-0000-00007B0B0000}"/>
    <cellStyle name="Comma 8 4 2 2 7 2 2" xfId="4406" xr:uid="{00000000-0005-0000-0000-00007C0B0000}"/>
    <cellStyle name="Comma 8 4 2 2 7 2 2 2" xfId="8356" xr:uid="{00000000-0005-0000-0000-00007D0B0000}"/>
    <cellStyle name="Comma 8 4 2 2 7 2 3" xfId="6002" xr:uid="{00000000-0005-0000-0000-00007E0B0000}"/>
    <cellStyle name="Comma 8 4 2 2 7 3" xfId="3900" xr:uid="{00000000-0005-0000-0000-00007F0B0000}"/>
    <cellStyle name="Comma 8 4 2 2 7 3 2" xfId="8355" xr:uid="{00000000-0005-0000-0000-0000800B0000}"/>
    <cellStyle name="Comma 8 4 2 2 7 4" xfId="6001" xr:uid="{00000000-0005-0000-0000-0000810B0000}"/>
    <cellStyle name="Comma 8 4 2 2 8" xfId="746" xr:uid="{00000000-0005-0000-0000-0000820B0000}"/>
    <cellStyle name="Comma 8 4 2 2 8 2" xfId="2065" xr:uid="{00000000-0005-0000-0000-0000830B0000}"/>
    <cellStyle name="Comma 8 4 2 2 8 2 2" xfId="4407" xr:uid="{00000000-0005-0000-0000-0000840B0000}"/>
    <cellStyle name="Comma 8 4 2 2 8 2 2 2" xfId="8358" xr:uid="{00000000-0005-0000-0000-0000850B0000}"/>
    <cellStyle name="Comma 8 4 2 2 8 2 3" xfId="6004" xr:uid="{00000000-0005-0000-0000-0000860B0000}"/>
    <cellStyle name="Comma 8 4 2 2 8 3" xfId="3090" xr:uid="{00000000-0005-0000-0000-0000870B0000}"/>
    <cellStyle name="Comma 8 4 2 2 8 3 2" xfId="8357" xr:uid="{00000000-0005-0000-0000-0000880B0000}"/>
    <cellStyle name="Comma 8 4 2 2 8 4" xfId="6003" xr:uid="{00000000-0005-0000-0000-0000890B0000}"/>
    <cellStyle name="Comma 8 4 2 2 9" xfId="1637" xr:uid="{00000000-0005-0000-0000-00008A0B0000}"/>
    <cellStyle name="Comma 8 4 2 2 9 2" xfId="2066" xr:uid="{00000000-0005-0000-0000-00008B0B0000}"/>
    <cellStyle name="Comma 8 4 2 2 9 2 2" xfId="4408" xr:uid="{00000000-0005-0000-0000-00008C0B0000}"/>
    <cellStyle name="Comma 8 4 2 2 9 2 2 2" xfId="8360" xr:uid="{00000000-0005-0000-0000-00008D0B0000}"/>
    <cellStyle name="Comma 8 4 2 2 9 2 3" xfId="6006" xr:uid="{00000000-0005-0000-0000-00008E0B0000}"/>
    <cellStyle name="Comma 8 4 2 2 9 3" xfId="3981" xr:uid="{00000000-0005-0000-0000-00008F0B0000}"/>
    <cellStyle name="Comma 8 4 2 2 9 3 2" xfId="8359" xr:uid="{00000000-0005-0000-0000-0000900B0000}"/>
    <cellStyle name="Comma 8 4 2 2 9 4" xfId="6005" xr:uid="{00000000-0005-0000-0000-0000910B0000}"/>
    <cellStyle name="Comma 8 4 2 3" xfId="630" xr:uid="{00000000-0005-0000-0000-0000920B0000}"/>
    <cellStyle name="Comma 8 4 2 3 2" xfId="1015" xr:uid="{00000000-0005-0000-0000-0000930B0000}"/>
    <cellStyle name="Comma 8 4 2 3 2 2" xfId="1501" xr:uid="{00000000-0005-0000-0000-0000940B0000}"/>
    <cellStyle name="Comma 8 4 2 3 2 2 2" xfId="2069" xr:uid="{00000000-0005-0000-0000-0000950B0000}"/>
    <cellStyle name="Comma 8 4 2 3 2 2 2 2" xfId="4411" xr:uid="{00000000-0005-0000-0000-0000960B0000}"/>
    <cellStyle name="Comma 8 4 2 3 2 2 2 2 2" xfId="8364" xr:uid="{00000000-0005-0000-0000-0000970B0000}"/>
    <cellStyle name="Comma 8 4 2 3 2 2 2 3" xfId="6010" xr:uid="{00000000-0005-0000-0000-0000980B0000}"/>
    <cellStyle name="Comma 8 4 2 3 2 2 3" xfId="3845" xr:uid="{00000000-0005-0000-0000-0000990B0000}"/>
    <cellStyle name="Comma 8 4 2 3 2 2 3 2" xfId="8363" xr:uid="{00000000-0005-0000-0000-00009A0B0000}"/>
    <cellStyle name="Comma 8 4 2 3 2 2 4" xfId="6009" xr:uid="{00000000-0005-0000-0000-00009B0B0000}"/>
    <cellStyle name="Comma 8 4 2 3 2 3" xfId="2068" xr:uid="{00000000-0005-0000-0000-00009C0B0000}"/>
    <cellStyle name="Comma 8 4 2 3 2 3 2" xfId="4410" xr:uid="{00000000-0005-0000-0000-00009D0B0000}"/>
    <cellStyle name="Comma 8 4 2 3 2 3 2 2" xfId="8365" xr:uid="{00000000-0005-0000-0000-00009E0B0000}"/>
    <cellStyle name="Comma 8 4 2 3 2 3 3" xfId="6011" xr:uid="{00000000-0005-0000-0000-00009F0B0000}"/>
    <cellStyle name="Comma 8 4 2 3 2 4" xfId="3359" xr:uid="{00000000-0005-0000-0000-0000A00B0000}"/>
    <cellStyle name="Comma 8 4 2 3 2 4 2" xfId="8362" xr:uid="{00000000-0005-0000-0000-0000A10B0000}"/>
    <cellStyle name="Comma 8 4 2 3 2 5" xfId="6008" xr:uid="{00000000-0005-0000-0000-0000A20B0000}"/>
    <cellStyle name="Comma 8 4 2 3 3" xfId="1285" xr:uid="{00000000-0005-0000-0000-0000A30B0000}"/>
    <cellStyle name="Comma 8 4 2 3 3 2" xfId="2070" xr:uid="{00000000-0005-0000-0000-0000A40B0000}"/>
    <cellStyle name="Comma 8 4 2 3 3 2 2" xfId="4412" xr:uid="{00000000-0005-0000-0000-0000A50B0000}"/>
    <cellStyle name="Comma 8 4 2 3 3 2 2 2" xfId="8367" xr:uid="{00000000-0005-0000-0000-0000A60B0000}"/>
    <cellStyle name="Comma 8 4 2 3 3 2 3" xfId="6013" xr:uid="{00000000-0005-0000-0000-0000A70B0000}"/>
    <cellStyle name="Comma 8 4 2 3 3 3" xfId="3629" xr:uid="{00000000-0005-0000-0000-0000A80B0000}"/>
    <cellStyle name="Comma 8 4 2 3 3 3 2" xfId="8366" xr:uid="{00000000-0005-0000-0000-0000A90B0000}"/>
    <cellStyle name="Comma 8 4 2 3 3 4" xfId="6012" xr:uid="{00000000-0005-0000-0000-0000AA0B0000}"/>
    <cellStyle name="Comma 8 4 2 3 4" xfId="1177" xr:uid="{00000000-0005-0000-0000-0000AB0B0000}"/>
    <cellStyle name="Comma 8 4 2 3 4 2" xfId="2071" xr:uid="{00000000-0005-0000-0000-0000AC0B0000}"/>
    <cellStyle name="Comma 8 4 2 3 4 2 2" xfId="4413" xr:uid="{00000000-0005-0000-0000-0000AD0B0000}"/>
    <cellStyle name="Comma 8 4 2 3 4 2 2 2" xfId="8369" xr:uid="{00000000-0005-0000-0000-0000AE0B0000}"/>
    <cellStyle name="Comma 8 4 2 3 4 2 3" xfId="6015" xr:uid="{00000000-0005-0000-0000-0000AF0B0000}"/>
    <cellStyle name="Comma 8 4 2 3 4 3" xfId="3521" xr:uid="{00000000-0005-0000-0000-0000B00B0000}"/>
    <cellStyle name="Comma 8 4 2 3 4 3 2" xfId="8368" xr:uid="{00000000-0005-0000-0000-0000B10B0000}"/>
    <cellStyle name="Comma 8 4 2 3 4 4" xfId="6014" xr:uid="{00000000-0005-0000-0000-0000B20B0000}"/>
    <cellStyle name="Comma 8 4 2 3 5" xfId="799" xr:uid="{00000000-0005-0000-0000-0000B30B0000}"/>
    <cellStyle name="Comma 8 4 2 3 5 2" xfId="2072" xr:uid="{00000000-0005-0000-0000-0000B40B0000}"/>
    <cellStyle name="Comma 8 4 2 3 5 2 2" xfId="4414" xr:uid="{00000000-0005-0000-0000-0000B50B0000}"/>
    <cellStyle name="Comma 8 4 2 3 5 2 2 2" xfId="8371" xr:uid="{00000000-0005-0000-0000-0000B60B0000}"/>
    <cellStyle name="Comma 8 4 2 3 5 2 3" xfId="6017" xr:uid="{00000000-0005-0000-0000-0000B70B0000}"/>
    <cellStyle name="Comma 8 4 2 3 5 3" xfId="3143" xr:uid="{00000000-0005-0000-0000-0000B80B0000}"/>
    <cellStyle name="Comma 8 4 2 3 5 3 2" xfId="8370" xr:uid="{00000000-0005-0000-0000-0000B90B0000}"/>
    <cellStyle name="Comma 8 4 2 3 5 4" xfId="6016" xr:uid="{00000000-0005-0000-0000-0000BA0B0000}"/>
    <cellStyle name="Comma 8 4 2 3 6" xfId="1697" xr:uid="{00000000-0005-0000-0000-0000BB0B0000}"/>
    <cellStyle name="Comma 8 4 2 3 6 2" xfId="2073" xr:uid="{00000000-0005-0000-0000-0000BC0B0000}"/>
    <cellStyle name="Comma 8 4 2 3 6 2 2" xfId="4415" xr:uid="{00000000-0005-0000-0000-0000BD0B0000}"/>
    <cellStyle name="Comma 8 4 2 3 6 2 2 2" xfId="8373" xr:uid="{00000000-0005-0000-0000-0000BE0B0000}"/>
    <cellStyle name="Comma 8 4 2 3 6 2 3" xfId="6019" xr:uid="{00000000-0005-0000-0000-0000BF0B0000}"/>
    <cellStyle name="Comma 8 4 2 3 6 3" xfId="4039" xr:uid="{00000000-0005-0000-0000-0000C00B0000}"/>
    <cellStyle name="Comma 8 4 2 3 6 3 2" xfId="8372" xr:uid="{00000000-0005-0000-0000-0000C10B0000}"/>
    <cellStyle name="Comma 8 4 2 3 6 4" xfId="6018" xr:uid="{00000000-0005-0000-0000-0000C20B0000}"/>
    <cellStyle name="Comma 8 4 2 3 7" xfId="2067" xr:uid="{00000000-0005-0000-0000-0000C30B0000}"/>
    <cellStyle name="Comma 8 4 2 3 7 2" xfId="4409" xr:uid="{00000000-0005-0000-0000-0000C40B0000}"/>
    <cellStyle name="Comma 8 4 2 3 7 2 2" xfId="8374" xr:uid="{00000000-0005-0000-0000-0000C50B0000}"/>
    <cellStyle name="Comma 8 4 2 3 7 3" xfId="6020" xr:uid="{00000000-0005-0000-0000-0000C60B0000}"/>
    <cellStyle name="Comma 8 4 2 3 8" xfId="2974" xr:uid="{00000000-0005-0000-0000-0000C70B0000}"/>
    <cellStyle name="Comma 8 4 2 3 8 2" xfId="8361" xr:uid="{00000000-0005-0000-0000-0000C80B0000}"/>
    <cellStyle name="Comma 8 4 2 3 9" xfId="6007" xr:uid="{00000000-0005-0000-0000-0000C90B0000}"/>
    <cellStyle name="Comma 8 4 2 4" xfId="657" xr:uid="{00000000-0005-0000-0000-0000CA0B0000}"/>
    <cellStyle name="Comma 8 4 2 4 2" xfId="961" xr:uid="{00000000-0005-0000-0000-0000CB0B0000}"/>
    <cellStyle name="Comma 8 4 2 4 2 2" xfId="1447" xr:uid="{00000000-0005-0000-0000-0000CC0B0000}"/>
    <cellStyle name="Comma 8 4 2 4 2 2 2" xfId="2076" xr:uid="{00000000-0005-0000-0000-0000CD0B0000}"/>
    <cellStyle name="Comma 8 4 2 4 2 2 2 2" xfId="4418" xr:uid="{00000000-0005-0000-0000-0000CE0B0000}"/>
    <cellStyle name="Comma 8 4 2 4 2 2 2 2 2" xfId="8378" xr:uid="{00000000-0005-0000-0000-0000CF0B0000}"/>
    <cellStyle name="Comma 8 4 2 4 2 2 2 3" xfId="6024" xr:uid="{00000000-0005-0000-0000-0000D00B0000}"/>
    <cellStyle name="Comma 8 4 2 4 2 2 3" xfId="3791" xr:uid="{00000000-0005-0000-0000-0000D10B0000}"/>
    <cellStyle name="Comma 8 4 2 4 2 2 3 2" xfId="8377" xr:uid="{00000000-0005-0000-0000-0000D20B0000}"/>
    <cellStyle name="Comma 8 4 2 4 2 2 4" xfId="6023" xr:uid="{00000000-0005-0000-0000-0000D30B0000}"/>
    <cellStyle name="Comma 8 4 2 4 2 3" xfId="2075" xr:uid="{00000000-0005-0000-0000-0000D40B0000}"/>
    <cellStyle name="Comma 8 4 2 4 2 3 2" xfId="4417" xr:uid="{00000000-0005-0000-0000-0000D50B0000}"/>
    <cellStyle name="Comma 8 4 2 4 2 3 2 2" xfId="8379" xr:uid="{00000000-0005-0000-0000-0000D60B0000}"/>
    <cellStyle name="Comma 8 4 2 4 2 3 3" xfId="6025" xr:uid="{00000000-0005-0000-0000-0000D70B0000}"/>
    <cellStyle name="Comma 8 4 2 4 2 4" xfId="3305" xr:uid="{00000000-0005-0000-0000-0000D80B0000}"/>
    <cellStyle name="Comma 8 4 2 4 2 4 2" xfId="8376" xr:uid="{00000000-0005-0000-0000-0000D90B0000}"/>
    <cellStyle name="Comma 8 4 2 4 2 5" xfId="6022" xr:uid="{00000000-0005-0000-0000-0000DA0B0000}"/>
    <cellStyle name="Comma 8 4 2 4 3" xfId="1339" xr:uid="{00000000-0005-0000-0000-0000DB0B0000}"/>
    <cellStyle name="Comma 8 4 2 4 3 2" xfId="2077" xr:uid="{00000000-0005-0000-0000-0000DC0B0000}"/>
    <cellStyle name="Comma 8 4 2 4 3 2 2" xfId="4419" xr:uid="{00000000-0005-0000-0000-0000DD0B0000}"/>
    <cellStyle name="Comma 8 4 2 4 3 2 2 2" xfId="8381" xr:uid="{00000000-0005-0000-0000-0000DE0B0000}"/>
    <cellStyle name="Comma 8 4 2 4 3 2 3" xfId="6027" xr:uid="{00000000-0005-0000-0000-0000DF0B0000}"/>
    <cellStyle name="Comma 8 4 2 4 3 3" xfId="3683" xr:uid="{00000000-0005-0000-0000-0000E00B0000}"/>
    <cellStyle name="Comma 8 4 2 4 3 3 2" xfId="8380" xr:uid="{00000000-0005-0000-0000-0000E10B0000}"/>
    <cellStyle name="Comma 8 4 2 4 3 4" xfId="6026" xr:uid="{00000000-0005-0000-0000-0000E20B0000}"/>
    <cellStyle name="Comma 8 4 2 4 4" xfId="1123" xr:uid="{00000000-0005-0000-0000-0000E30B0000}"/>
    <cellStyle name="Comma 8 4 2 4 4 2" xfId="2078" xr:uid="{00000000-0005-0000-0000-0000E40B0000}"/>
    <cellStyle name="Comma 8 4 2 4 4 2 2" xfId="4420" xr:uid="{00000000-0005-0000-0000-0000E50B0000}"/>
    <cellStyle name="Comma 8 4 2 4 4 2 2 2" xfId="8383" xr:uid="{00000000-0005-0000-0000-0000E60B0000}"/>
    <cellStyle name="Comma 8 4 2 4 4 2 3" xfId="6029" xr:uid="{00000000-0005-0000-0000-0000E70B0000}"/>
    <cellStyle name="Comma 8 4 2 4 4 3" xfId="3467" xr:uid="{00000000-0005-0000-0000-0000E80B0000}"/>
    <cellStyle name="Comma 8 4 2 4 4 3 2" xfId="8382" xr:uid="{00000000-0005-0000-0000-0000E90B0000}"/>
    <cellStyle name="Comma 8 4 2 4 4 4" xfId="6028" xr:uid="{00000000-0005-0000-0000-0000EA0B0000}"/>
    <cellStyle name="Comma 8 4 2 4 5" xfId="853" xr:uid="{00000000-0005-0000-0000-0000EB0B0000}"/>
    <cellStyle name="Comma 8 4 2 4 5 2" xfId="2079" xr:uid="{00000000-0005-0000-0000-0000EC0B0000}"/>
    <cellStyle name="Comma 8 4 2 4 5 2 2" xfId="4421" xr:uid="{00000000-0005-0000-0000-0000ED0B0000}"/>
    <cellStyle name="Comma 8 4 2 4 5 2 2 2" xfId="8385" xr:uid="{00000000-0005-0000-0000-0000EE0B0000}"/>
    <cellStyle name="Comma 8 4 2 4 5 2 3" xfId="6031" xr:uid="{00000000-0005-0000-0000-0000EF0B0000}"/>
    <cellStyle name="Comma 8 4 2 4 5 3" xfId="3197" xr:uid="{00000000-0005-0000-0000-0000F00B0000}"/>
    <cellStyle name="Comma 8 4 2 4 5 3 2" xfId="8384" xr:uid="{00000000-0005-0000-0000-0000F10B0000}"/>
    <cellStyle name="Comma 8 4 2 4 5 4" xfId="6030" xr:uid="{00000000-0005-0000-0000-0000F20B0000}"/>
    <cellStyle name="Comma 8 4 2 4 6" xfId="2074" xr:uid="{00000000-0005-0000-0000-0000F30B0000}"/>
    <cellStyle name="Comma 8 4 2 4 6 2" xfId="4416" xr:uid="{00000000-0005-0000-0000-0000F40B0000}"/>
    <cellStyle name="Comma 8 4 2 4 6 2 2" xfId="8386" xr:uid="{00000000-0005-0000-0000-0000F50B0000}"/>
    <cellStyle name="Comma 8 4 2 4 6 3" xfId="6032" xr:uid="{00000000-0005-0000-0000-0000F60B0000}"/>
    <cellStyle name="Comma 8 4 2 4 7" xfId="3001" xr:uid="{00000000-0005-0000-0000-0000F70B0000}"/>
    <cellStyle name="Comma 8 4 2 4 7 2" xfId="8375" xr:uid="{00000000-0005-0000-0000-0000F80B0000}"/>
    <cellStyle name="Comma 8 4 2 4 8" xfId="6021" xr:uid="{00000000-0005-0000-0000-0000F90B0000}"/>
    <cellStyle name="Comma 8 4 2 5" xfId="684" xr:uid="{00000000-0005-0000-0000-0000FA0B0000}"/>
    <cellStyle name="Comma 8 4 2 5 2" xfId="1393" xr:uid="{00000000-0005-0000-0000-0000FB0B0000}"/>
    <cellStyle name="Comma 8 4 2 5 2 2" xfId="2081" xr:uid="{00000000-0005-0000-0000-0000FC0B0000}"/>
    <cellStyle name="Comma 8 4 2 5 2 2 2" xfId="4423" xr:uid="{00000000-0005-0000-0000-0000FD0B0000}"/>
    <cellStyle name="Comma 8 4 2 5 2 2 2 2" xfId="8389" xr:uid="{00000000-0005-0000-0000-0000FE0B0000}"/>
    <cellStyle name="Comma 8 4 2 5 2 2 3" xfId="6035" xr:uid="{00000000-0005-0000-0000-0000FF0B0000}"/>
    <cellStyle name="Comma 8 4 2 5 2 3" xfId="3737" xr:uid="{00000000-0005-0000-0000-0000000C0000}"/>
    <cellStyle name="Comma 8 4 2 5 2 3 2" xfId="8388" xr:uid="{00000000-0005-0000-0000-0000010C0000}"/>
    <cellStyle name="Comma 8 4 2 5 2 4" xfId="6034" xr:uid="{00000000-0005-0000-0000-0000020C0000}"/>
    <cellStyle name="Comma 8 4 2 5 3" xfId="907" xr:uid="{00000000-0005-0000-0000-0000030C0000}"/>
    <cellStyle name="Comma 8 4 2 5 3 2" xfId="2082" xr:uid="{00000000-0005-0000-0000-0000040C0000}"/>
    <cellStyle name="Comma 8 4 2 5 3 2 2" xfId="4424" xr:uid="{00000000-0005-0000-0000-0000050C0000}"/>
    <cellStyle name="Comma 8 4 2 5 3 2 2 2" xfId="8391" xr:uid="{00000000-0005-0000-0000-0000060C0000}"/>
    <cellStyle name="Comma 8 4 2 5 3 2 3" xfId="6037" xr:uid="{00000000-0005-0000-0000-0000070C0000}"/>
    <cellStyle name="Comma 8 4 2 5 3 3" xfId="3251" xr:uid="{00000000-0005-0000-0000-0000080C0000}"/>
    <cellStyle name="Comma 8 4 2 5 3 3 2" xfId="8390" xr:uid="{00000000-0005-0000-0000-0000090C0000}"/>
    <cellStyle name="Comma 8 4 2 5 3 4" xfId="6036" xr:uid="{00000000-0005-0000-0000-00000A0C0000}"/>
    <cellStyle name="Comma 8 4 2 5 4" xfId="2080" xr:uid="{00000000-0005-0000-0000-00000B0C0000}"/>
    <cellStyle name="Comma 8 4 2 5 4 2" xfId="4422" xr:uid="{00000000-0005-0000-0000-00000C0C0000}"/>
    <cellStyle name="Comma 8 4 2 5 4 2 2" xfId="8392" xr:uid="{00000000-0005-0000-0000-00000D0C0000}"/>
    <cellStyle name="Comma 8 4 2 5 4 3" xfId="6038" xr:uid="{00000000-0005-0000-0000-00000E0C0000}"/>
    <cellStyle name="Comma 8 4 2 5 5" xfId="3028" xr:uid="{00000000-0005-0000-0000-00000F0C0000}"/>
    <cellStyle name="Comma 8 4 2 5 5 2" xfId="8387" xr:uid="{00000000-0005-0000-0000-0000100C0000}"/>
    <cellStyle name="Comma 8 4 2 5 6" xfId="6033" xr:uid="{00000000-0005-0000-0000-0000110C0000}"/>
    <cellStyle name="Comma 8 4 2 6" xfId="711" xr:uid="{00000000-0005-0000-0000-0000120C0000}"/>
    <cellStyle name="Comma 8 4 2 6 2" xfId="1231" xr:uid="{00000000-0005-0000-0000-0000130C0000}"/>
    <cellStyle name="Comma 8 4 2 6 2 2" xfId="2084" xr:uid="{00000000-0005-0000-0000-0000140C0000}"/>
    <cellStyle name="Comma 8 4 2 6 2 2 2" xfId="4426" xr:uid="{00000000-0005-0000-0000-0000150C0000}"/>
    <cellStyle name="Comma 8 4 2 6 2 2 2 2" xfId="8395" xr:uid="{00000000-0005-0000-0000-0000160C0000}"/>
    <cellStyle name="Comma 8 4 2 6 2 2 3" xfId="6041" xr:uid="{00000000-0005-0000-0000-0000170C0000}"/>
    <cellStyle name="Comma 8 4 2 6 2 3" xfId="3575" xr:uid="{00000000-0005-0000-0000-0000180C0000}"/>
    <cellStyle name="Comma 8 4 2 6 2 3 2" xfId="8394" xr:uid="{00000000-0005-0000-0000-0000190C0000}"/>
    <cellStyle name="Comma 8 4 2 6 2 4" xfId="6040" xr:uid="{00000000-0005-0000-0000-00001A0C0000}"/>
    <cellStyle name="Comma 8 4 2 6 3" xfId="2083" xr:uid="{00000000-0005-0000-0000-00001B0C0000}"/>
    <cellStyle name="Comma 8 4 2 6 3 2" xfId="4425" xr:uid="{00000000-0005-0000-0000-00001C0C0000}"/>
    <cellStyle name="Comma 8 4 2 6 3 2 2" xfId="8396" xr:uid="{00000000-0005-0000-0000-00001D0C0000}"/>
    <cellStyle name="Comma 8 4 2 6 3 3" xfId="6042" xr:uid="{00000000-0005-0000-0000-00001E0C0000}"/>
    <cellStyle name="Comma 8 4 2 6 4" xfId="3055" xr:uid="{00000000-0005-0000-0000-00001F0C0000}"/>
    <cellStyle name="Comma 8 4 2 6 4 2" xfId="8393" xr:uid="{00000000-0005-0000-0000-0000200C0000}"/>
    <cellStyle name="Comma 8 4 2 6 5" xfId="6039" xr:uid="{00000000-0005-0000-0000-0000210C0000}"/>
    <cellStyle name="Comma 8 4 2 7" xfId="1069" xr:uid="{00000000-0005-0000-0000-0000220C0000}"/>
    <cellStyle name="Comma 8 4 2 7 2" xfId="2085" xr:uid="{00000000-0005-0000-0000-0000230C0000}"/>
    <cellStyle name="Comma 8 4 2 7 2 2" xfId="4427" xr:uid="{00000000-0005-0000-0000-0000240C0000}"/>
    <cellStyle name="Comma 8 4 2 7 2 2 2" xfId="8398" xr:uid="{00000000-0005-0000-0000-0000250C0000}"/>
    <cellStyle name="Comma 8 4 2 7 2 3" xfId="6044" xr:uid="{00000000-0005-0000-0000-0000260C0000}"/>
    <cellStyle name="Comma 8 4 2 7 3" xfId="3413" xr:uid="{00000000-0005-0000-0000-0000270C0000}"/>
    <cellStyle name="Comma 8 4 2 7 3 2" xfId="8397" xr:uid="{00000000-0005-0000-0000-0000280C0000}"/>
    <cellStyle name="Comma 8 4 2 7 4" xfId="6043" xr:uid="{00000000-0005-0000-0000-0000290C0000}"/>
    <cellStyle name="Comma 8 4 2 8" xfId="1555" xr:uid="{00000000-0005-0000-0000-00002A0C0000}"/>
    <cellStyle name="Comma 8 4 2 8 2" xfId="2086" xr:uid="{00000000-0005-0000-0000-00002B0C0000}"/>
    <cellStyle name="Comma 8 4 2 8 2 2" xfId="4428" xr:uid="{00000000-0005-0000-0000-00002C0C0000}"/>
    <cellStyle name="Comma 8 4 2 8 2 2 2" xfId="8400" xr:uid="{00000000-0005-0000-0000-00002D0C0000}"/>
    <cellStyle name="Comma 8 4 2 8 2 3" xfId="6046" xr:uid="{00000000-0005-0000-0000-00002E0C0000}"/>
    <cellStyle name="Comma 8 4 2 8 3" xfId="3899" xr:uid="{00000000-0005-0000-0000-00002F0C0000}"/>
    <cellStyle name="Comma 8 4 2 8 3 2" xfId="8399" xr:uid="{00000000-0005-0000-0000-0000300C0000}"/>
    <cellStyle name="Comma 8 4 2 8 4" xfId="6045" xr:uid="{00000000-0005-0000-0000-0000310C0000}"/>
    <cellStyle name="Comma 8 4 2 9" xfId="745" xr:uid="{00000000-0005-0000-0000-0000320C0000}"/>
    <cellStyle name="Comma 8 4 2 9 2" xfId="2087" xr:uid="{00000000-0005-0000-0000-0000330C0000}"/>
    <cellStyle name="Comma 8 4 2 9 2 2" xfId="4429" xr:uid="{00000000-0005-0000-0000-0000340C0000}"/>
    <cellStyle name="Comma 8 4 2 9 2 2 2" xfId="8402" xr:uid="{00000000-0005-0000-0000-0000350C0000}"/>
    <cellStyle name="Comma 8 4 2 9 2 3" xfId="6048" xr:uid="{00000000-0005-0000-0000-0000360C0000}"/>
    <cellStyle name="Comma 8 4 2 9 3" xfId="3089" xr:uid="{00000000-0005-0000-0000-0000370C0000}"/>
    <cellStyle name="Comma 8 4 2 9 3 2" xfId="8401" xr:uid="{00000000-0005-0000-0000-0000380C0000}"/>
    <cellStyle name="Comma 8 4 2 9 4" xfId="6047" xr:uid="{00000000-0005-0000-0000-0000390C0000}"/>
    <cellStyle name="Comma 8 4 3" xfId="225" xr:uid="{00000000-0005-0000-0000-00003A0C0000}"/>
    <cellStyle name="Comma 8 4 3 2" xfId="6049" xr:uid="{00000000-0005-0000-0000-00003B0C0000}"/>
    <cellStyle name="Comma 8 4 4" xfId="5962" xr:uid="{00000000-0005-0000-0000-00003C0C0000}"/>
    <cellStyle name="Comma 8 5" xfId="226" xr:uid="{00000000-0005-0000-0000-00003D0C0000}"/>
    <cellStyle name="Comma 8 5 2" xfId="6050" xr:uid="{00000000-0005-0000-0000-00003E0C0000}"/>
    <cellStyle name="Comma 8 6" xfId="5871" xr:uid="{00000000-0005-0000-0000-00003F0C0000}"/>
    <cellStyle name="Comma 9" xfId="227" xr:uid="{00000000-0005-0000-0000-0000400C0000}"/>
    <cellStyle name="Comma 9 2" xfId="228" xr:uid="{00000000-0005-0000-0000-0000410C0000}"/>
    <cellStyle name="Comma 9 2 2" xfId="503" xr:uid="{00000000-0005-0000-0000-0000420C0000}"/>
    <cellStyle name="Comma 9 2 2 2" xfId="6053" xr:uid="{00000000-0005-0000-0000-0000430C0000}"/>
    <cellStyle name="Comma 9 2 3" xfId="6052" xr:uid="{00000000-0005-0000-0000-0000440C0000}"/>
    <cellStyle name="Comma 9 3" xfId="229" xr:uid="{00000000-0005-0000-0000-0000450C0000}"/>
    <cellStyle name="Comma 9 3 2" xfId="504" xr:uid="{00000000-0005-0000-0000-0000460C0000}"/>
    <cellStyle name="Comma 9 3 2 2" xfId="6055" xr:uid="{00000000-0005-0000-0000-0000470C0000}"/>
    <cellStyle name="Comma 9 3 3" xfId="6054" xr:uid="{00000000-0005-0000-0000-0000480C0000}"/>
    <cellStyle name="Comma 9 4" xfId="502" xr:uid="{00000000-0005-0000-0000-0000490C0000}"/>
    <cellStyle name="Comma 9 4 2" xfId="6056" xr:uid="{00000000-0005-0000-0000-00004A0C0000}"/>
    <cellStyle name="Comma 9 5" xfId="6051" xr:uid="{00000000-0005-0000-0000-00004B0C0000}"/>
    <cellStyle name="Currency 2" xfId="230" xr:uid="{00000000-0005-0000-0000-00004C0C0000}"/>
    <cellStyle name="Currency 2 2" xfId="505" xr:uid="{00000000-0005-0000-0000-00004D0C0000}"/>
    <cellStyle name="Currency 2 2 2" xfId="6058" xr:uid="{00000000-0005-0000-0000-00004E0C0000}"/>
    <cellStyle name="Currency 2 3" xfId="6057" xr:uid="{00000000-0005-0000-0000-00004F0C0000}"/>
    <cellStyle name="Currency 3" xfId="231" xr:uid="{00000000-0005-0000-0000-0000500C0000}"/>
    <cellStyle name="Currency 3 2" xfId="506" xr:uid="{00000000-0005-0000-0000-0000510C0000}"/>
    <cellStyle name="Currency 3 2 2" xfId="6060" xr:uid="{00000000-0005-0000-0000-0000520C0000}"/>
    <cellStyle name="Currency 3 3" xfId="6059" xr:uid="{00000000-0005-0000-0000-0000530C0000}"/>
    <cellStyle name="Currency 4" xfId="232" xr:uid="{00000000-0005-0000-0000-0000540C0000}"/>
    <cellStyle name="Currency 4 10" xfId="1603" xr:uid="{00000000-0005-0000-0000-0000550C0000}"/>
    <cellStyle name="Currency 4 10 2" xfId="2089" xr:uid="{00000000-0005-0000-0000-0000560C0000}"/>
    <cellStyle name="Currency 4 10 2 2" xfId="4431" xr:uid="{00000000-0005-0000-0000-0000570C0000}"/>
    <cellStyle name="Currency 4 10 2 2 2" xfId="8405" xr:uid="{00000000-0005-0000-0000-0000580C0000}"/>
    <cellStyle name="Currency 4 10 2 3" xfId="6063" xr:uid="{00000000-0005-0000-0000-0000590C0000}"/>
    <cellStyle name="Currency 4 10 3" xfId="3947" xr:uid="{00000000-0005-0000-0000-00005A0C0000}"/>
    <cellStyle name="Currency 4 10 3 2" xfId="8404" xr:uid="{00000000-0005-0000-0000-00005B0C0000}"/>
    <cellStyle name="Currency 4 10 4" xfId="6062" xr:uid="{00000000-0005-0000-0000-00005C0C0000}"/>
    <cellStyle name="Currency 4 11" xfId="1638" xr:uid="{00000000-0005-0000-0000-00005D0C0000}"/>
    <cellStyle name="Currency 4 11 2" xfId="2090" xr:uid="{00000000-0005-0000-0000-00005E0C0000}"/>
    <cellStyle name="Currency 4 11 2 2" xfId="4432" xr:uid="{00000000-0005-0000-0000-00005F0C0000}"/>
    <cellStyle name="Currency 4 11 2 2 2" xfId="8407" xr:uid="{00000000-0005-0000-0000-0000600C0000}"/>
    <cellStyle name="Currency 4 11 2 3" xfId="6065" xr:uid="{00000000-0005-0000-0000-0000610C0000}"/>
    <cellStyle name="Currency 4 11 3" xfId="3982" xr:uid="{00000000-0005-0000-0000-0000620C0000}"/>
    <cellStyle name="Currency 4 11 3 2" xfId="8406" xr:uid="{00000000-0005-0000-0000-0000630C0000}"/>
    <cellStyle name="Currency 4 11 4" xfId="6064" xr:uid="{00000000-0005-0000-0000-0000640C0000}"/>
    <cellStyle name="Currency 4 12" xfId="2088" xr:uid="{00000000-0005-0000-0000-0000650C0000}"/>
    <cellStyle name="Currency 4 12 2" xfId="4430" xr:uid="{00000000-0005-0000-0000-0000660C0000}"/>
    <cellStyle name="Currency 4 12 2 2" xfId="8408" xr:uid="{00000000-0005-0000-0000-0000670C0000}"/>
    <cellStyle name="Currency 4 12 3" xfId="6066" xr:uid="{00000000-0005-0000-0000-0000680C0000}"/>
    <cellStyle name="Currency 4 13" xfId="2921" xr:uid="{00000000-0005-0000-0000-0000690C0000}"/>
    <cellStyle name="Currency 4 13 2" xfId="8403" xr:uid="{00000000-0005-0000-0000-00006A0C0000}"/>
    <cellStyle name="Currency 4 14" xfId="6061" xr:uid="{00000000-0005-0000-0000-00006B0C0000}"/>
    <cellStyle name="Currency 4 2" xfId="507" xr:uid="{00000000-0005-0000-0000-00006C0C0000}"/>
    <cellStyle name="Currency 4 2 10" xfId="2091" xr:uid="{00000000-0005-0000-0000-00006D0C0000}"/>
    <cellStyle name="Currency 4 2 10 2" xfId="4433" xr:uid="{00000000-0005-0000-0000-00006E0C0000}"/>
    <cellStyle name="Currency 4 2 10 2 2" xfId="8410" xr:uid="{00000000-0005-0000-0000-00006F0C0000}"/>
    <cellStyle name="Currency 4 2 10 3" xfId="6068" xr:uid="{00000000-0005-0000-0000-0000700C0000}"/>
    <cellStyle name="Currency 4 2 11" xfId="2948" xr:uid="{00000000-0005-0000-0000-0000710C0000}"/>
    <cellStyle name="Currency 4 2 11 2" xfId="8409" xr:uid="{00000000-0005-0000-0000-0000720C0000}"/>
    <cellStyle name="Currency 4 2 12" xfId="6067" xr:uid="{00000000-0005-0000-0000-0000730C0000}"/>
    <cellStyle name="Currency 4 2 2" xfId="802" xr:uid="{00000000-0005-0000-0000-0000740C0000}"/>
    <cellStyle name="Currency 4 2 2 2" xfId="1018" xr:uid="{00000000-0005-0000-0000-0000750C0000}"/>
    <cellStyle name="Currency 4 2 2 2 2" xfId="1504" xr:uid="{00000000-0005-0000-0000-0000760C0000}"/>
    <cellStyle name="Currency 4 2 2 2 2 2" xfId="2094" xr:uid="{00000000-0005-0000-0000-0000770C0000}"/>
    <cellStyle name="Currency 4 2 2 2 2 2 2" xfId="4436" xr:uid="{00000000-0005-0000-0000-0000780C0000}"/>
    <cellStyle name="Currency 4 2 2 2 2 2 2 2" xfId="8414" xr:uid="{00000000-0005-0000-0000-0000790C0000}"/>
    <cellStyle name="Currency 4 2 2 2 2 2 3" xfId="6072" xr:uid="{00000000-0005-0000-0000-00007A0C0000}"/>
    <cellStyle name="Currency 4 2 2 2 2 3" xfId="3848" xr:uid="{00000000-0005-0000-0000-00007B0C0000}"/>
    <cellStyle name="Currency 4 2 2 2 2 3 2" xfId="8413" xr:uid="{00000000-0005-0000-0000-00007C0C0000}"/>
    <cellStyle name="Currency 4 2 2 2 2 4" xfId="6071" xr:uid="{00000000-0005-0000-0000-00007D0C0000}"/>
    <cellStyle name="Currency 4 2 2 2 3" xfId="2093" xr:uid="{00000000-0005-0000-0000-00007E0C0000}"/>
    <cellStyle name="Currency 4 2 2 2 3 2" xfId="4435" xr:uid="{00000000-0005-0000-0000-00007F0C0000}"/>
    <cellStyle name="Currency 4 2 2 2 3 2 2" xfId="8415" xr:uid="{00000000-0005-0000-0000-0000800C0000}"/>
    <cellStyle name="Currency 4 2 2 2 3 3" xfId="6073" xr:uid="{00000000-0005-0000-0000-0000810C0000}"/>
    <cellStyle name="Currency 4 2 2 2 4" xfId="3362" xr:uid="{00000000-0005-0000-0000-0000820C0000}"/>
    <cellStyle name="Currency 4 2 2 2 4 2" xfId="8412" xr:uid="{00000000-0005-0000-0000-0000830C0000}"/>
    <cellStyle name="Currency 4 2 2 2 5" xfId="6070" xr:uid="{00000000-0005-0000-0000-0000840C0000}"/>
    <cellStyle name="Currency 4 2 2 3" xfId="1288" xr:uid="{00000000-0005-0000-0000-0000850C0000}"/>
    <cellStyle name="Currency 4 2 2 3 2" xfId="2095" xr:uid="{00000000-0005-0000-0000-0000860C0000}"/>
    <cellStyle name="Currency 4 2 2 3 2 2" xfId="4437" xr:uid="{00000000-0005-0000-0000-0000870C0000}"/>
    <cellStyle name="Currency 4 2 2 3 2 2 2" xfId="8417" xr:uid="{00000000-0005-0000-0000-0000880C0000}"/>
    <cellStyle name="Currency 4 2 2 3 2 3" xfId="6075" xr:uid="{00000000-0005-0000-0000-0000890C0000}"/>
    <cellStyle name="Currency 4 2 2 3 3" xfId="3632" xr:uid="{00000000-0005-0000-0000-00008A0C0000}"/>
    <cellStyle name="Currency 4 2 2 3 3 2" xfId="8416" xr:uid="{00000000-0005-0000-0000-00008B0C0000}"/>
    <cellStyle name="Currency 4 2 2 3 4" xfId="6074" xr:uid="{00000000-0005-0000-0000-00008C0C0000}"/>
    <cellStyle name="Currency 4 2 2 4" xfId="1180" xr:uid="{00000000-0005-0000-0000-00008D0C0000}"/>
    <cellStyle name="Currency 4 2 2 4 2" xfId="2096" xr:uid="{00000000-0005-0000-0000-00008E0C0000}"/>
    <cellStyle name="Currency 4 2 2 4 2 2" xfId="4438" xr:uid="{00000000-0005-0000-0000-00008F0C0000}"/>
    <cellStyle name="Currency 4 2 2 4 2 2 2" xfId="8419" xr:uid="{00000000-0005-0000-0000-0000900C0000}"/>
    <cellStyle name="Currency 4 2 2 4 2 3" xfId="6077" xr:uid="{00000000-0005-0000-0000-0000910C0000}"/>
    <cellStyle name="Currency 4 2 2 4 3" xfId="3524" xr:uid="{00000000-0005-0000-0000-0000920C0000}"/>
    <cellStyle name="Currency 4 2 2 4 3 2" xfId="8418" xr:uid="{00000000-0005-0000-0000-0000930C0000}"/>
    <cellStyle name="Currency 4 2 2 4 4" xfId="6076" xr:uid="{00000000-0005-0000-0000-0000940C0000}"/>
    <cellStyle name="Currency 4 2 2 5" xfId="1700" xr:uid="{00000000-0005-0000-0000-0000950C0000}"/>
    <cellStyle name="Currency 4 2 2 5 2" xfId="2097" xr:uid="{00000000-0005-0000-0000-0000960C0000}"/>
    <cellStyle name="Currency 4 2 2 5 2 2" xfId="4439" xr:uid="{00000000-0005-0000-0000-0000970C0000}"/>
    <cellStyle name="Currency 4 2 2 5 2 2 2" xfId="8421" xr:uid="{00000000-0005-0000-0000-0000980C0000}"/>
    <cellStyle name="Currency 4 2 2 5 2 3" xfId="6079" xr:uid="{00000000-0005-0000-0000-0000990C0000}"/>
    <cellStyle name="Currency 4 2 2 5 3" xfId="4042" xr:uid="{00000000-0005-0000-0000-00009A0C0000}"/>
    <cellStyle name="Currency 4 2 2 5 3 2" xfId="8420" xr:uid="{00000000-0005-0000-0000-00009B0C0000}"/>
    <cellStyle name="Currency 4 2 2 5 4" xfId="6078" xr:uid="{00000000-0005-0000-0000-00009C0C0000}"/>
    <cellStyle name="Currency 4 2 2 6" xfId="2092" xr:uid="{00000000-0005-0000-0000-00009D0C0000}"/>
    <cellStyle name="Currency 4 2 2 6 2" xfId="4434" xr:uid="{00000000-0005-0000-0000-00009E0C0000}"/>
    <cellStyle name="Currency 4 2 2 6 2 2" xfId="8422" xr:uid="{00000000-0005-0000-0000-00009F0C0000}"/>
    <cellStyle name="Currency 4 2 2 6 3" xfId="6080" xr:uid="{00000000-0005-0000-0000-0000A00C0000}"/>
    <cellStyle name="Currency 4 2 2 7" xfId="3146" xr:uid="{00000000-0005-0000-0000-0000A10C0000}"/>
    <cellStyle name="Currency 4 2 2 7 2" xfId="8411" xr:uid="{00000000-0005-0000-0000-0000A20C0000}"/>
    <cellStyle name="Currency 4 2 2 8" xfId="6069" xr:uid="{00000000-0005-0000-0000-0000A30C0000}"/>
    <cellStyle name="Currency 4 2 3" xfId="856" xr:uid="{00000000-0005-0000-0000-0000A40C0000}"/>
    <cellStyle name="Currency 4 2 3 2" xfId="964" xr:uid="{00000000-0005-0000-0000-0000A50C0000}"/>
    <cellStyle name="Currency 4 2 3 2 2" xfId="1450" xr:uid="{00000000-0005-0000-0000-0000A60C0000}"/>
    <cellStyle name="Currency 4 2 3 2 2 2" xfId="2100" xr:uid="{00000000-0005-0000-0000-0000A70C0000}"/>
    <cellStyle name="Currency 4 2 3 2 2 2 2" xfId="4442" xr:uid="{00000000-0005-0000-0000-0000A80C0000}"/>
    <cellStyle name="Currency 4 2 3 2 2 2 2 2" xfId="8426" xr:uid="{00000000-0005-0000-0000-0000A90C0000}"/>
    <cellStyle name="Currency 4 2 3 2 2 2 3" xfId="6084" xr:uid="{00000000-0005-0000-0000-0000AA0C0000}"/>
    <cellStyle name="Currency 4 2 3 2 2 3" xfId="3794" xr:uid="{00000000-0005-0000-0000-0000AB0C0000}"/>
    <cellStyle name="Currency 4 2 3 2 2 3 2" xfId="8425" xr:uid="{00000000-0005-0000-0000-0000AC0C0000}"/>
    <cellStyle name="Currency 4 2 3 2 2 4" xfId="6083" xr:uid="{00000000-0005-0000-0000-0000AD0C0000}"/>
    <cellStyle name="Currency 4 2 3 2 3" xfId="2099" xr:uid="{00000000-0005-0000-0000-0000AE0C0000}"/>
    <cellStyle name="Currency 4 2 3 2 3 2" xfId="4441" xr:uid="{00000000-0005-0000-0000-0000AF0C0000}"/>
    <cellStyle name="Currency 4 2 3 2 3 2 2" xfId="8427" xr:uid="{00000000-0005-0000-0000-0000B00C0000}"/>
    <cellStyle name="Currency 4 2 3 2 3 3" xfId="6085" xr:uid="{00000000-0005-0000-0000-0000B10C0000}"/>
    <cellStyle name="Currency 4 2 3 2 4" xfId="3308" xr:uid="{00000000-0005-0000-0000-0000B20C0000}"/>
    <cellStyle name="Currency 4 2 3 2 4 2" xfId="8424" xr:uid="{00000000-0005-0000-0000-0000B30C0000}"/>
    <cellStyle name="Currency 4 2 3 2 5" xfId="6082" xr:uid="{00000000-0005-0000-0000-0000B40C0000}"/>
    <cellStyle name="Currency 4 2 3 3" xfId="1342" xr:uid="{00000000-0005-0000-0000-0000B50C0000}"/>
    <cellStyle name="Currency 4 2 3 3 2" xfId="2101" xr:uid="{00000000-0005-0000-0000-0000B60C0000}"/>
    <cellStyle name="Currency 4 2 3 3 2 2" xfId="4443" xr:uid="{00000000-0005-0000-0000-0000B70C0000}"/>
    <cellStyle name="Currency 4 2 3 3 2 2 2" xfId="8429" xr:uid="{00000000-0005-0000-0000-0000B80C0000}"/>
    <cellStyle name="Currency 4 2 3 3 2 3" xfId="6087" xr:uid="{00000000-0005-0000-0000-0000B90C0000}"/>
    <cellStyle name="Currency 4 2 3 3 3" xfId="3686" xr:uid="{00000000-0005-0000-0000-0000BA0C0000}"/>
    <cellStyle name="Currency 4 2 3 3 3 2" xfId="8428" xr:uid="{00000000-0005-0000-0000-0000BB0C0000}"/>
    <cellStyle name="Currency 4 2 3 3 4" xfId="6086" xr:uid="{00000000-0005-0000-0000-0000BC0C0000}"/>
    <cellStyle name="Currency 4 2 3 4" xfId="1126" xr:uid="{00000000-0005-0000-0000-0000BD0C0000}"/>
    <cellStyle name="Currency 4 2 3 4 2" xfId="2102" xr:uid="{00000000-0005-0000-0000-0000BE0C0000}"/>
    <cellStyle name="Currency 4 2 3 4 2 2" xfId="4444" xr:uid="{00000000-0005-0000-0000-0000BF0C0000}"/>
    <cellStyle name="Currency 4 2 3 4 2 2 2" xfId="8431" xr:uid="{00000000-0005-0000-0000-0000C00C0000}"/>
    <cellStyle name="Currency 4 2 3 4 2 3" xfId="6089" xr:uid="{00000000-0005-0000-0000-0000C10C0000}"/>
    <cellStyle name="Currency 4 2 3 4 3" xfId="3470" xr:uid="{00000000-0005-0000-0000-0000C20C0000}"/>
    <cellStyle name="Currency 4 2 3 4 3 2" xfId="8430" xr:uid="{00000000-0005-0000-0000-0000C30C0000}"/>
    <cellStyle name="Currency 4 2 3 4 4" xfId="6088" xr:uid="{00000000-0005-0000-0000-0000C40C0000}"/>
    <cellStyle name="Currency 4 2 3 5" xfId="2098" xr:uid="{00000000-0005-0000-0000-0000C50C0000}"/>
    <cellStyle name="Currency 4 2 3 5 2" xfId="4440" xr:uid="{00000000-0005-0000-0000-0000C60C0000}"/>
    <cellStyle name="Currency 4 2 3 5 2 2" xfId="8432" xr:uid="{00000000-0005-0000-0000-0000C70C0000}"/>
    <cellStyle name="Currency 4 2 3 5 3" xfId="6090" xr:uid="{00000000-0005-0000-0000-0000C80C0000}"/>
    <cellStyle name="Currency 4 2 3 6" xfId="3200" xr:uid="{00000000-0005-0000-0000-0000C90C0000}"/>
    <cellStyle name="Currency 4 2 3 6 2" xfId="8423" xr:uid="{00000000-0005-0000-0000-0000CA0C0000}"/>
    <cellStyle name="Currency 4 2 3 7" xfId="6081" xr:uid="{00000000-0005-0000-0000-0000CB0C0000}"/>
    <cellStyle name="Currency 4 2 4" xfId="910" xr:uid="{00000000-0005-0000-0000-0000CC0C0000}"/>
    <cellStyle name="Currency 4 2 4 2" xfId="1396" xr:uid="{00000000-0005-0000-0000-0000CD0C0000}"/>
    <cellStyle name="Currency 4 2 4 2 2" xfId="2104" xr:uid="{00000000-0005-0000-0000-0000CE0C0000}"/>
    <cellStyle name="Currency 4 2 4 2 2 2" xfId="4446" xr:uid="{00000000-0005-0000-0000-0000CF0C0000}"/>
    <cellStyle name="Currency 4 2 4 2 2 2 2" xfId="8435" xr:uid="{00000000-0005-0000-0000-0000D00C0000}"/>
    <cellStyle name="Currency 4 2 4 2 2 3" xfId="6093" xr:uid="{00000000-0005-0000-0000-0000D10C0000}"/>
    <cellStyle name="Currency 4 2 4 2 3" xfId="3740" xr:uid="{00000000-0005-0000-0000-0000D20C0000}"/>
    <cellStyle name="Currency 4 2 4 2 3 2" xfId="8434" xr:uid="{00000000-0005-0000-0000-0000D30C0000}"/>
    <cellStyle name="Currency 4 2 4 2 4" xfId="6092" xr:uid="{00000000-0005-0000-0000-0000D40C0000}"/>
    <cellStyle name="Currency 4 2 4 3" xfId="2103" xr:uid="{00000000-0005-0000-0000-0000D50C0000}"/>
    <cellStyle name="Currency 4 2 4 3 2" xfId="4445" xr:uid="{00000000-0005-0000-0000-0000D60C0000}"/>
    <cellStyle name="Currency 4 2 4 3 2 2" xfId="8436" xr:uid="{00000000-0005-0000-0000-0000D70C0000}"/>
    <cellStyle name="Currency 4 2 4 3 3" xfId="6094" xr:uid="{00000000-0005-0000-0000-0000D80C0000}"/>
    <cellStyle name="Currency 4 2 4 4" xfId="3254" xr:uid="{00000000-0005-0000-0000-0000D90C0000}"/>
    <cellStyle name="Currency 4 2 4 4 2" xfId="8433" xr:uid="{00000000-0005-0000-0000-0000DA0C0000}"/>
    <cellStyle name="Currency 4 2 4 5" xfId="6091" xr:uid="{00000000-0005-0000-0000-0000DB0C0000}"/>
    <cellStyle name="Currency 4 2 5" xfId="1234" xr:uid="{00000000-0005-0000-0000-0000DC0C0000}"/>
    <cellStyle name="Currency 4 2 5 2" xfId="2105" xr:uid="{00000000-0005-0000-0000-0000DD0C0000}"/>
    <cellStyle name="Currency 4 2 5 2 2" xfId="4447" xr:uid="{00000000-0005-0000-0000-0000DE0C0000}"/>
    <cellStyle name="Currency 4 2 5 2 2 2" xfId="8438" xr:uid="{00000000-0005-0000-0000-0000DF0C0000}"/>
    <cellStyle name="Currency 4 2 5 2 3" xfId="6096" xr:uid="{00000000-0005-0000-0000-0000E00C0000}"/>
    <cellStyle name="Currency 4 2 5 3" xfId="3578" xr:uid="{00000000-0005-0000-0000-0000E10C0000}"/>
    <cellStyle name="Currency 4 2 5 3 2" xfId="8437" xr:uid="{00000000-0005-0000-0000-0000E20C0000}"/>
    <cellStyle name="Currency 4 2 5 4" xfId="6095" xr:uid="{00000000-0005-0000-0000-0000E30C0000}"/>
    <cellStyle name="Currency 4 2 6" xfId="1072" xr:uid="{00000000-0005-0000-0000-0000E40C0000}"/>
    <cellStyle name="Currency 4 2 6 2" xfId="2106" xr:uid="{00000000-0005-0000-0000-0000E50C0000}"/>
    <cellStyle name="Currency 4 2 6 2 2" xfId="4448" xr:uid="{00000000-0005-0000-0000-0000E60C0000}"/>
    <cellStyle name="Currency 4 2 6 2 2 2" xfId="8440" xr:uid="{00000000-0005-0000-0000-0000E70C0000}"/>
    <cellStyle name="Currency 4 2 6 2 3" xfId="6098" xr:uid="{00000000-0005-0000-0000-0000E80C0000}"/>
    <cellStyle name="Currency 4 2 6 3" xfId="3416" xr:uid="{00000000-0005-0000-0000-0000E90C0000}"/>
    <cellStyle name="Currency 4 2 6 3 2" xfId="8439" xr:uid="{00000000-0005-0000-0000-0000EA0C0000}"/>
    <cellStyle name="Currency 4 2 6 4" xfId="6097" xr:uid="{00000000-0005-0000-0000-0000EB0C0000}"/>
    <cellStyle name="Currency 4 2 7" xfId="1558" xr:uid="{00000000-0005-0000-0000-0000EC0C0000}"/>
    <cellStyle name="Currency 4 2 7 2" xfId="2107" xr:uid="{00000000-0005-0000-0000-0000ED0C0000}"/>
    <cellStyle name="Currency 4 2 7 2 2" xfId="4449" xr:uid="{00000000-0005-0000-0000-0000EE0C0000}"/>
    <cellStyle name="Currency 4 2 7 2 2 2" xfId="8442" xr:uid="{00000000-0005-0000-0000-0000EF0C0000}"/>
    <cellStyle name="Currency 4 2 7 2 3" xfId="6100" xr:uid="{00000000-0005-0000-0000-0000F00C0000}"/>
    <cellStyle name="Currency 4 2 7 3" xfId="3902" xr:uid="{00000000-0005-0000-0000-0000F10C0000}"/>
    <cellStyle name="Currency 4 2 7 3 2" xfId="8441" xr:uid="{00000000-0005-0000-0000-0000F20C0000}"/>
    <cellStyle name="Currency 4 2 7 4" xfId="6099" xr:uid="{00000000-0005-0000-0000-0000F30C0000}"/>
    <cellStyle name="Currency 4 2 8" xfId="748" xr:uid="{00000000-0005-0000-0000-0000F40C0000}"/>
    <cellStyle name="Currency 4 2 8 2" xfId="2108" xr:uid="{00000000-0005-0000-0000-0000F50C0000}"/>
    <cellStyle name="Currency 4 2 8 2 2" xfId="4450" xr:uid="{00000000-0005-0000-0000-0000F60C0000}"/>
    <cellStyle name="Currency 4 2 8 2 2 2" xfId="8444" xr:uid="{00000000-0005-0000-0000-0000F70C0000}"/>
    <cellStyle name="Currency 4 2 8 2 3" xfId="6102" xr:uid="{00000000-0005-0000-0000-0000F80C0000}"/>
    <cellStyle name="Currency 4 2 8 3" xfId="3092" xr:uid="{00000000-0005-0000-0000-0000F90C0000}"/>
    <cellStyle name="Currency 4 2 8 3 2" xfId="8443" xr:uid="{00000000-0005-0000-0000-0000FA0C0000}"/>
    <cellStyle name="Currency 4 2 8 4" xfId="6101" xr:uid="{00000000-0005-0000-0000-0000FB0C0000}"/>
    <cellStyle name="Currency 4 2 9" xfId="1639" xr:uid="{00000000-0005-0000-0000-0000FC0C0000}"/>
    <cellStyle name="Currency 4 2 9 2" xfId="2109" xr:uid="{00000000-0005-0000-0000-0000FD0C0000}"/>
    <cellStyle name="Currency 4 2 9 2 2" xfId="4451" xr:uid="{00000000-0005-0000-0000-0000FE0C0000}"/>
    <cellStyle name="Currency 4 2 9 2 2 2" xfId="8446" xr:uid="{00000000-0005-0000-0000-0000FF0C0000}"/>
    <cellStyle name="Currency 4 2 9 2 3" xfId="6104" xr:uid="{00000000-0005-0000-0000-0000000D0000}"/>
    <cellStyle name="Currency 4 2 9 3" xfId="3983" xr:uid="{00000000-0005-0000-0000-0000010D0000}"/>
    <cellStyle name="Currency 4 2 9 3 2" xfId="8445" xr:uid="{00000000-0005-0000-0000-0000020D0000}"/>
    <cellStyle name="Currency 4 2 9 4" xfId="6103" xr:uid="{00000000-0005-0000-0000-0000030D0000}"/>
    <cellStyle name="Currency 4 3" xfId="631" xr:uid="{00000000-0005-0000-0000-0000040D0000}"/>
    <cellStyle name="Currency 4 3 2" xfId="1017" xr:uid="{00000000-0005-0000-0000-0000050D0000}"/>
    <cellStyle name="Currency 4 3 2 2" xfId="1503" xr:uid="{00000000-0005-0000-0000-0000060D0000}"/>
    <cellStyle name="Currency 4 3 2 2 2" xfId="2112" xr:uid="{00000000-0005-0000-0000-0000070D0000}"/>
    <cellStyle name="Currency 4 3 2 2 2 2" xfId="4454" xr:uid="{00000000-0005-0000-0000-0000080D0000}"/>
    <cellStyle name="Currency 4 3 2 2 2 2 2" xfId="8450" xr:uid="{00000000-0005-0000-0000-0000090D0000}"/>
    <cellStyle name="Currency 4 3 2 2 2 3" xfId="6108" xr:uid="{00000000-0005-0000-0000-00000A0D0000}"/>
    <cellStyle name="Currency 4 3 2 2 3" xfId="3847" xr:uid="{00000000-0005-0000-0000-00000B0D0000}"/>
    <cellStyle name="Currency 4 3 2 2 3 2" xfId="8449" xr:uid="{00000000-0005-0000-0000-00000C0D0000}"/>
    <cellStyle name="Currency 4 3 2 2 4" xfId="6107" xr:uid="{00000000-0005-0000-0000-00000D0D0000}"/>
    <cellStyle name="Currency 4 3 2 3" xfId="2111" xr:uid="{00000000-0005-0000-0000-00000E0D0000}"/>
    <cellStyle name="Currency 4 3 2 3 2" xfId="4453" xr:uid="{00000000-0005-0000-0000-00000F0D0000}"/>
    <cellStyle name="Currency 4 3 2 3 2 2" xfId="8451" xr:uid="{00000000-0005-0000-0000-0000100D0000}"/>
    <cellStyle name="Currency 4 3 2 3 3" xfId="6109" xr:uid="{00000000-0005-0000-0000-0000110D0000}"/>
    <cellStyle name="Currency 4 3 2 4" xfId="3361" xr:uid="{00000000-0005-0000-0000-0000120D0000}"/>
    <cellStyle name="Currency 4 3 2 4 2" xfId="8448" xr:uid="{00000000-0005-0000-0000-0000130D0000}"/>
    <cellStyle name="Currency 4 3 2 5" xfId="6106" xr:uid="{00000000-0005-0000-0000-0000140D0000}"/>
    <cellStyle name="Currency 4 3 3" xfId="1287" xr:uid="{00000000-0005-0000-0000-0000150D0000}"/>
    <cellStyle name="Currency 4 3 3 2" xfId="2113" xr:uid="{00000000-0005-0000-0000-0000160D0000}"/>
    <cellStyle name="Currency 4 3 3 2 2" xfId="4455" xr:uid="{00000000-0005-0000-0000-0000170D0000}"/>
    <cellStyle name="Currency 4 3 3 2 2 2" xfId="8453" xr:uid="{00000000-0005-0000-0000-0000180D0000}"/>
    <cellStyle name="Currency 4 3 3 2 3" xfId="6111" xr:uid="{00000000-0005-0000-0000-0000190D0000}"/>
    <cellStyle name="Currency 4 3 3 3" xfId="3631" xr:uid="{00000000-0005-0000-0000-00001A0D0000}"/>
    <cellStyle name="Currency 4 3 3 3 2" xfId="8452" xr:uid="{00000000-0005-0000-0000-00001B0D0000}"/>
    <cellStyle name="Currency 4 3 3 4" xfId="6110" xr:uid="{00000000-0005-0000-0000-00001C0D0000}"/>
    <cellStyle name="Currency 4 3 4" xfId="1179" xr:uid="{00000000-0005-0000-0000-00001D0D0000}"/>
    <cellStyle name="Currency 4 3 4 2" xfId="2114" xr:uid="{00000000-0005-0000-0000-00001E0D0000}"/>
    <cellStyle name="Currency 4 3 4 2 2" xfId="4456" xr:uid="{00000000-0005-0000-0000-00001F0D0000}"/>
    <cellStyle name="Currency 4 3 4 2 2 2" xfId="8455" xr:uid="{00000000-0005-0000-0000-0000200D0000}"/>
    <cellStyle name="Currency 4 3 4 2 3" xfId="6113" xr:uid="{00000000-0005-0000-0000-0000210D0000}"/>
    <cellStyle name="Currency 4 3 4 3" xfId="3523" xr:uid="{00000000-0005-0000-0000-0000220D0000}"/>
    <cellStyle name="Currency 4 3 4 3 2" xfId="8454" xr:uid="{00000000-0005-0000-0000-0000230D0000}"/>
    <cellStyle name="Currency 4 3 4 4" xfId="6112" xr:uid="{00000000-0005-0000-0000-0000240D0000}"/>
    <cellStyle name="Currency 4 3 5" xfId="801" xr:uid="{00000000-0005-0000-0000-0000250D0000}"/>
    <cellStyle name="Currency 4 3 5 2" xfId="2115" xr:uid="{00000000-0005-0000-0000-0000260D0000}"/>
    <cellStyle name="Currency 4 3 5 2 2" xfId="4457" xr:uid="{00000000-0005-0000-0000-0000270D0000}"/>
    <cellStyle name="Currency 4 3 5 2 2 2" xfId="8457" xr:uid="{00000000-0005-0000-0000-0000280D0000}"/>
    <cellStyle name="Currency 4 3 5 2 3" xfId="6115" xr:uid="{00000000-0005-0000-0000-0000290D0000}"/>
    <cellStyle name="Currency 4 3 5 3" xfId="3145" xr:uid="{00000000-0005-0000-0000-00002A0D0000}"/>
    <cellStyle name="Currency 4 3 5 3 2" xfId="8456" xr:uid="{00000000-0005-0000-0000-00002B0D0000}"/>
    <cellStyle name="Currency 4 3 5 4" xfId="6114" xr:uid="{00000000-0005-0000-0000-00002C0D0000}"/>
    <cellStyle name="Currency 4 3 6" xfId="1699" xr:uid="{00000000-0005-0000-0000-00002D0D0000}"/>
    <cellStyle name="Currency 4 3 6 2" xfId="2116" xr:uid="{00000000-0005-0000-0000-00002E0D0000}"/>
    <cellStyle name="Currency 4 3 6 2 2" xfId="4458" xr:uid="{00000000-0005-0000-0000-00002F0D0000}"/>
    <cellStyle name="Currency 4 3 6 2 2 2" xfId="8459" xr:uid="{00000000-0005-0000-0000-0000300D0000}"/>
    <cellStyle name="Currency 4 3 6 2 3" xfId="6117" xr:uid="{00000000-0005-0000-0000-0000310D0000}"/>
    <cellStyle name="Currency 4 3 6 3" xfId="4041" xr:uid="{00000000-0005-0000-0000-0000320D0000}"/>
    <cellStyle name="Currency 4 3 6 3 2" xfId="8458" xr:uid="{00000000-0005-0000-0000-0000330D0000}"/>
    <cellStyle name="Currency 4 3 6 4" xfId="6116" xr:uid="{00000000-0005-0000-0000-0000340D0000}"/>
    <cellStyle name="Currency 4 3 7" xfId="2110" xr:uid="{00000000-0005-0000-0000-0000350D0000}"/>
    <cellStyle name="Currency 4 3 7 2" xfId="4452" xr:uid="{00000000-0005-0000-0000-0000360D0000}"/>
    <cellStyle name="Currency 4 3 7 2 2" xfId="8460" xr:uid="{00000000-0005-0000-0000-0000370D0000}"/>
    <cellStyle name="Currency 4 3 7 3" xfId="6118" xr:uid="{00000000-0005-0000-0000-0000380D0000}"/>
    <cellStyle name="Currency 4 3 8" xfId="2975" xr:uid="{00000000-0005-0000-0000-0000390D0000}"/>
    <cellStyle name="Currency 4 3 8 2" xfId="8447" xr:uid="{00000000-0005-0000-0000-00003A0D0000}"/>
    <cellStyle name="Currency 4 3 9" xfId="6105" xr:uid="{00000000-0005-0000-0000-00003B0D0000}"/>
    <cellStyle name="Currency 4 4" xfId="658" xr:uid="{00000000-0005-0000-0000-00003C0D0000}"/>
    <cellStyle name="Currency 4 4 2" xfId="963" xr:uid="{00000000-0005-0000-0000-00003D0D0000}"/>
    <cellStyle name="Currency 4 4 2 2" xfId="1449" xr:uid="{00000000-0005-0000-0000-00003E0D0000}"/>
    <cellStyle name="Currency 4 4 2 2 2" xfId="2119" xr:uid="{00000000-0005-0000-0000-00003F0D0000}"/>
    <cellStyle name="Currency 4 4 2 2 2 2" xfId="4461" xr:uid="{00000000-0005-0000-0000-0000400D0000}"/>
    <cellStyle name="Currency 4 4 2 2 2 2 2" xfId="8464" xr:uid="{00000000-0005-0000-0000-0000410D0000}"/>
    <cellStyle name="Currency 4 4 2 2 2 3" xfId="6122" xr:uid="{00000000-0005-0000-0000-0000420D0000}"/>
    <cellStyle name="Currency 4 4 2 2 3" xfId="3793" xr:uid="{00000000-0005-0000-0000-0000430D0000}"/>
    <cellStyle name="Currency 4 4 2 2 3 2" xfId="8463" xr:uid="{00000000-0005-0000-0000-0000440D0000}"/>
    <cellStyle name="Currency 4 4 2 2 4" xfId="6121" xr:uid="{00000000-0005-0000-0000-0000450D0000}"/>
    <cellStyle name="Currency 4 4 2 3" xfId="2118" xr:uid="{00000000-0005-0000-0000-0000460D0000}"/>
    <cellStyle name="Currency 4 4 2 3 2" xfId="4460" xr:uid="{00000000-0005-0000-0000-0000470D0000}"/>
    <cellStyle name="Currency 4 4 2 3 2 2" xfId="8465" xr:uid="{00000000-0005-0000-0000-0000480D0000}"/>
    <cellStyle name="Currency 4 4 2 3 3" xfId="6123" xr:uid="{00000000-0005-0000-0000-0000490D0000}"/>
    <cellStyle name="Currency 4 4 2 4" xfId="3307" xr:uid="{00000000-0005-0000-0000-00004A0D0000}"/>
    <cellStyle name="Currency 4 4 2 4 2" xfId="8462" xr:uid="{00000000-0005-0000-0000-00004B0D0000}"/>
    <cellStyle name="Currency 4 4 2 5" xfId="6120" xr:uid="{00000000-0005-0000-0000-00004C0D0000}"/>
    <cellStyle name="Currency 4 4 3" xfId="1341" xr:uid="{00000000-0005-0000-0000-00004D0D0000}"/>
    <cellStyle name="Currency 4 4 3 2" xfId="2120" xr:uid="{00000000-0005-0000-0000-00004E0D0000}"/>
    <cellStyle name="Currency 4 4 3 2 2" xfId="4462" xr:uid="{00000000-0005-0000-0000-00004F0D0000}"/>
    <cellStyle name="Currency 4 4 3 2 2 2" xfId="8467" xr:uid="{00000000-0005-0000-0000-0000500D0000}"/>
    <cellStyle name="Currency 4 4 3 2 3" xfId="6125" xr:uid="{00000000-0005-0000-0000-0000510D0000}"/>
    <cellStyle name="Currency 4 4 3 3" xfId="3685" xr:uid="{00000000-0005-0000-0000-0000520D0000}"/>
    <cellStyle name="Currency 4 4 3 3 2" xfId="8466" xr:uid="{00000000-0005-0000-0000-0000530D0000}"/>
    <cellStyle name="Currency 4 4 3 4" xfId="6124" xr:uid="{00000000-0005-0000-0000-0000540D0000}"/>
    <cellStyle name="Currency 4 4 4" xfId="1125" xr:uid="{00000000-0005-0000-0000-0000550D0000}"/>
    <cellStyle name="Currency 4 4 4 2" xfId="2121" xr:uid="{00000000-0005-0000-0000-0000560D0000}"/>
    <cellStyle name="Currency 4 4 4 2 2" xfId="4463" xr:uid="{00000000-0005-0000-0000-0000570D0000}"/>
    <cellStyle name="Currency 4 4 4 2 2 2" xfId="8469" xr:uid="{00000000-0005-0000-0000-0000580D0000}"/>
    <cellStyle name="Currency 4 4 4 2 3" xfId="6127" xr:uid="{00000000-0005-0000-0000-0000590D0000}"/>
    <cellStyle name="Currency 4 4 4 3" xfId="3469" xr:uid="{00000000-0005-0000-0000-00005A0D0000}"/>
    <cellStyle name="Currency 4 4 4 3 2" xfId="8468" xr:uid="{00000000-0005-0000-0000-00005B0D0000}"/>
    <cellStyle name="Currency 4 4 4 4" xfId="6126" xr:uid="{00000000-0005-0000-0000-00005C0D0000}"/>
    <cellStyle name="Currency 4 4 5" xfId="855" xr:uid="{00000000-0005-0000-0000-00005D0D0000}"/>
    <cellStyle name="Currency 4 4 5 2" xfId="2122" xr:uid="{00000000-0005-0000-0000-00005E0D0000}"/>
    <cellStyle name="Currency 4 4 5 2 2" xfId="4464" xr:uid="{00000000-0005-0000-0000-00005F0D0000}"/>
    <cellStyle name="Currency 4 4 5 2 2 2" xfId="8471" xr:uid="{00000000-0005-0000-0000-0000600D0000}"/>
    <cellStyle name="Currency 4 4 5 2 3" xfId="6129" xr:uid="{00000000-0005-0000-0000-0000610D0000}"/>
    <cellStyle name="Currency 4 4 5 3" xfId="3199" xr:uid="{00000000-0005-0000-0000-0000620D0000}"/>
    <cellStyle name="Currency 4 4 5 3 2" xfId="8470" xr:uid="{00000000-0005-0000-0000-0000630D0000}"/>
    <cellStyle name="Currency 4 4 5 4" xfId="6128" xr:uid="{00000000-0005-0000-0000-0000640D0000}"/>
    <cellStyle name="Currency 4 4 6" xfId="2117" xr:uid="{00000000-0005-0000-0000-0000650D0000}"/>
    <cellStyle name="Currency 4 4 6 2" xfId="4459" xr:uid="{00000000-0005-0000-0000-0000660D0000}"/>
    <cellStyle name="Currency 4 4 6 2 2" xfId="8472" xr:uid="{00000000-0005-0000-0000-0000670D0000}"/>
    <cellStyle name="Currency 4 4 6 3" xfId="6130" xr:uid="{00000000-0005-0000-0000-0000680D0000}"/>
    <cellStyle name="Currency 4 4 7" xfId="3002" xr:uid="{00000000-0005-0000-0000-0000690D0000}"/>
    <cellStyle name="Currency 4 4 7 2" xfId="8461" xr:uid="{00000000-0005-0000-0000-00006A0D0000}"/>
    <cellStyle name="Currency 4 4 8" xfId="6119" xr:uid="{00000000-0005-0000-0000-00006B0D0000}"/>
    <cellStyle name="Currency 4 5" xfId="685" xr:uid="{00000000-0005-0000-0000-00006C0D0000}"/>
    <cellStyle name="Currency 4 5 2" xfId="1395" xr:uid="{00000000-0005-0000-0000-00006D0D0000}"/>
    <cellStyle name="Currency 4 5 2 2" xfId="2124" xr:uid="{00000000-0005-0000-0000-00006E0D0000}"/>
    <cellStyle name="Currency 4 5 2 2 2" xfId="4466" xr:uid="{00000000-0005-0000-0000-00006F0D0000}"/>
    <cellStyle name="Currency 4 5 2 2 2 2" xfId="8475" xr:uid="{00000000-0005-0000-0000-0000700D0000}"/>
    <cellStyle name="Currency 4 5 2 2 3" xfId="6133" xr:uid="{00000000-0005-0000-0000-0000710D0000}"/>
    <cellStyle name="Currency 4 5 2 3" xfId="3739" xr:uid="{00000000-0005-0000-0000-0000720D0000}"/>
    <cellStyle name="Currency 4 5 2 3 2" xfId="8474" xr:uid="{00000000-0005-0000-0000-0000730D0000}"/>
    <cellStyle name="Currency 4 5 2 4" xfId="6132" xr:uid="{00000000-0005-0000-0000-0000740D0000}"/>
    <cellStyle name="Currency 4 5 3" xfId="909" xr:uid="{00000000-0005-0000-0000-0000750D0000}"/>
    <cellStyle name="Currency 4 5 3 2" xfId="2125" xr:uid="{00000000-0005-0000-0000-0000760D0000}"/>
    <cellStyle name="Currency 4 5 3 2 2" xfId="4467" xr:uid="{00000000-0005-0000-0000-0000770D0000}"/>
    <cellStyle name="Currency 4 5 3 2 2 2" xfId="8477" xr:uid="{00000000-0005-0000-0000-0000780D0000}"/>
    <cellStyle name="Currency 4 5 3 2 3" xfId="6135" xr:uid="{00000000-0005-0000-0000-0000790D0000}"/>
    <cellStyle name="Currency 4 5 3 3" xfId="3253" xr:uid="{00000000-0005-0000-0000-00007A0D0000}"/>
    <cellStyle name="Currency 4 5 3 3 2" xfId="8476" xr:uid="{00000000-0005-0000-0000-00007B0D0000}"/>
    <cellStyle name="Currency 4 5 3 4" xfId="6134" xr:uid="{00000000-0005-0000-0000-00007C0D0000}"/>
    <cellStyle name="Currency 4 5 4" xfId="2123" xr:uid="{00000000-0005-0000-0000-00007D0D0000}"/>
    <cellStyle name="Currency 4 5 4 2" xfId="4465" xr:uid="{00000000-0005-0000-0000-00007E0D0000}"/>
    <cellStyle name="Currency 4 5 4 2 2" xfId="8478" xr:uid="{00000000-0005-0000-0000-00007F0D0000}"/>
    <cellStyle name="Currency 4 5 4 3" xfId="6136" xr:uid="{00000000-0005-0000-0000-0000800D0000}"/>
    <cellStyle name="Currency 4 5 5" xfId="3029" xr:uid="{00000000-0005-0000-0000-0000810D0000}"/>
    <cellStyle name="Currency 4 5 5 2" xfId="8473" xr:uid="{00000000-0005-0000-0000-0000820D0000}"/>
    <cellStyle name="Currency 4 5 6" xfId="6131" xr:uid="{00000000-0005-0000-0000-0000830D0000}"/>
    <cellStyle name="Currency 4 6" xfId="712" xr:uid="{00000000-0005-0000-0000-0000840D0000}"/>
    <cellStyle name="Currency 4 6 2" xfId="1233" xr:uid="{00000000-0005-0000-0000-0000850D0000}"/>
    <cellStyle name="Currency 4 6 2 2" xfId="2127" xr:uid="{00000000-0005-0000-0000-0000860D0000}"/>
    <cellStyle name="Currency 4 6 2 2 2" xfId="4469" xr:uid="{00000000-0005-0000-0000-0000870D0000}"/>
    <cellStyle name="Currency 4 6 2 2 2 2" xfId="8481" xr:uid="{00000000-0005-0000-0000-0000880D0000}"/>
    <cellStyle name="Currency 4 6 2 2 3" xfId="6139" xr:uid="{00000000-0005-0000-0000-0000890D0000}"/>
    <cellStyle name="Currency 4 6 2 3" xfId="3577" xr:uid="{00000000-0005-0000-0000-00008A0D0000}"/>
    <cellStyle name="Currency 4 6 2 3 2" xfId="8480" xr:uid="{00000000-0005-0000-0000-00008B0D0000}"/>
    <cellStyle name="Currency 4 6 2 4" xfId="6138" xr:uid="{00000000-0005-0000-0000-00008C0D0000}"/>
    <cellStyle name="Currency 4 6 3" xfId="2126" xr:uid="{00000000-0005-0000-0000-00008D0D0000}"/>
    <cellStyle name="Currency 4 6 3 2" xfId="4468" xr:uid="{00000000-0005-0000-0000-00008E0D0000}"/>
    <cellStyle name="Currency 4 6 3 2 2" xfId="8482" xr:uid="{00000000-0005-0000-0000-00008F0D0000}"/>
    <cellStyle name="Currency 4 6 3 3" xfId="6140" xr:uid="{00000000-0005-0000-0000-0000900D0000}"/>
    <cellStyle name="Currency 4 6 4" xfId="3056" xr:uid="{00000000-0005-0000-0000-0000910D0000}"/>
    <cellStyle name="Currency 4 6 4 2" xfId="8479" xr:uid="{00000000-0005-0000-0000-0000920D0000}"/>
    <cellStyle name="Currency 4 6 5" xfId="6137" xr:uid="{00000000-0005-0000-0000-0000930D0000}"/>
    <cellStyle name="Currency 4 7" xfId="1071" xr:uid="{00000000-0005-0000-0000-0000940D0000}"/>
    <cellStyle name="Currency 4 7 2" xfId="2128" xr:uid="{00000000-0005-0000-0000-0000950D0000}"/>
    <cellStyle name="Currency 4 7 2 2" xfId="4470" xr:uid="{00000000-0005-0000-0000-0000960D0000}"/>
    <cellStyle name="Currency 4 7 2 2 2" xfId="8484" xr:uid="{00000000-0005-0000-0000-0000970D0000}"/>
    <cellStyle name="Currency 4 7 2 3" xfId="6142" xr:uid="{00000000-0005-0000-0000-0000980D0000}"/>
    <cellStyle name="Currency 4 7 3" xfId="3415" xr:uid="{00000000-0005-0000-0000-0000990D0000}"/>
    <cellStyle name="Currency 4 7 3 2" xfId="8483" xr:uid="{00000000-0005-0000-0000-00009A0D0000}"/>
    <cellStyle name="Currency 4 7 4" xfId="6141" xr:uid="{00000000-0005-0000-0000-00009B0D0000}"/>
    <cellStyle name="Currency 4 8" xfId="1557" xr:uid="{00000000-0005-0000-0000-00009C0D0000}"/>
    <cellStyle name="Currency 4 8 2" xfId="2129" xr:uid="{00000000-0005-0000-0000-00009D0D0000}"/>
    <cellStyle name="Currency 4 8 2 2" xfId="4471" xr:uid="{00000000-0005-0000-0000-00009E0D0000}"/>
    <cellStyle name="Currency 4 8 2 2 2" xfId="8486" xr:uid="{00000000-0005-0000-0000-00009F0D0000}"/>
    <cellStyle name="Currency 4 8 2 3" xfId="6144" xr:uid="{00000000-0005-0000-0000-0000A00D0000}"/>
    <cellStyle name="Currency 4 8 3" xfId="3901" xr:uid="{00000000-0005-0000-0000-0000A10D0000}"/>
    <cellStyle name="Currency 4 8 3 2" xfId="8485" xr:uid="{00000000-0005-0000-0000-0000A20D0000}"/>
    <cellStyle name="Currency 4 8 4" xfId="6143" xr:uid="{00000000-0005-0000-0000-0000A30D0000}"/>
    <cellStyle name="Currency 4 9" xfId="747" xr:uid="{00000000-0005-0000-0000-0000A40D0000}"/>
    <cellStyle name="Currency 4 9 2" xfId="2130" xr:uid="{00000000-0005-0000-0000-0000A50D0000}"/>
    <cellStyle name="Currency 4 9 2 2" xfId="4472" xr:uid="{00000000-0005-0000-0000-0000A60D0000}"/>
    <cellStyle name="Currency 4 9 2 2 2" xfId="8488" xr:uid="{00000000-0005-0000-0000-0000A70D0000}"/>
    <cellStyle name="Currency 4 9 2 3" xfId="6146" xr:uid="{00000000-0005-0000-0000-0000A80D0000}"/>
    <cellStyle name="Currency 4 9 3" xfId="3091" xr:uid="{00000000-0005-0000-0000-0000A90D0000}"/>
    <cellStyle name="Currency 4 9 3 2" xfId="8487" xr:uid="{00000000-0005-0000-0000-0000AA0D0000}"/>
    <cellStyle name="Currency 4 9 4" xfId="6145" xr:uid="{00000000-0005-0000-0000-0000AB0D0000}"/>
    <cellStyle name="Currency 5" xfId="1682" xr:uid="{00000000-0005-0000-0000-0000AC0D0000}"/>
    <cellStyle name="Currency 5 2" xfId="1741" xr:uid="{00000000-0005-0000-0000-0000AD0D0000}"/>
    <cellStyle name="Currency 5 2 2" xfId="2132" xr:uid="{00000000-0005-0000-0000-0000AE0D0000}"/>
    <cellStyle name="Currency 5 2 2 2" xfId="4474" xr:uid="{00000000-0005-0000-0000-0000AF0D0000}"/>
    <cellStyle name="Currency 5 2 2 2 2" xfId="8491" xr:uid="{00000000-0005-0000-0000-0000B00D0000}"/>
    <cellStyle name="Currency 5 2 2 3" xfId="6149" xr:uid="{00000000-0005-0000-0000-0000B10D0000}"/>
    <cellStyle name="Currency 5 2 3" xfId="4083" xr:uid="{00000000-0005-0000-0000-0000B20D0000}"/>
    <cellStyle name="Currency 5 2 3 2" xfId="8490" xr:uid="{00000000-0005-0000-0000-0000B30D0000}"/>
    <cellStyle name="Currency 5 2 4" xfId="6148" xr:uid="{00000000-0005-0000-0000-0000B40D0000}"/>
    <cellStyle name="Currency 5 3" xfId="2131" xr:uid="{00000000-0005-0000-0000-0000B50D0000}"/>
    <cellStyle name="Currency 5 3 2" xfId="4473" xr:uid="{00000000-0005-0000-0000-0000B60D0000}"/>
    <cellStyle name="Currency 5 3 2 2" xfId="8492" xr:uid="{00000000-0005-0000-0000-0000B70D0000}"/>
    <cellStyle name="Currency 5 3 3" xfId="6150" xr:uid="{00000000-0005-0000-0000-0000B80D0000}"/>
    <cellStyle name="Currency 5 4" xfId="4024" xr:uid="{00000000-0005-0000-0000-0000B90D0000}"/>
    <cellStyle name="Currency 5 4 2" xfId="8489" xr:uid="{00000000-0005-0000-0000-0000BA0D0000}"/>
    <cellStyle name="Currency 5 5" xfId="6147" xr:uid="{00000000-0005-0000-0000-0000BB0D0000}"/>
    <cellStyle name="Explanatory Text" xfId="233" builtinId="53" customBuiltin="1"/>
    <cellStyle name="Explanatory Text 2" xfId="234" xr:uid="{00000000-0005-0000-0000-0000BD0D0000}"/>
    <cellStyle name="Explanatory Text 3" xfId="235" xr:uid="{00000000-0005-0000-0000-0000BE0D0000}"/>
    <cellStyle name="Good" xfId="236" builtinId="26" customBuiltin="1"/>
    <cellStyle name="Good 2" xfId="237" xr:uid="{00000000-0005-0000-0000-0000C00D0000}"/>
    <cellStyle name="Good 2 2" xfId="238" xr:uid="{00000000-0005-0000-0000-0000C10D0000}"/>
    <cellStyle name="Good 2 3" xfId="239" xr:uid="{00000000-0005-0000-0000-0000C20D0000}"/>
    <cellStyle name="Good 2 4" xfId="240" xr:uid="{00000000-0005-0000-0000-0000C30D0000}"/>
    <cellStyle name="Good 3" xfId="241" xr:uid="{00000000-0005-0000-0000-0000C40D0000}"/>
    <cellStyle name="Heading 1" xfId="242" builtinId="16" customBuiltin="1"/>
    <cellStyle name="Heading 1 2" xfId="243" xr:uid="{00000000-0005-0000-0000-0000C60D0000}"/>
    <cellStyle name="Heading 1 2 2" xfId="244" xr:uid="{00000000-0005-0000-0000-0000C70D0000}"/>
    <cellStyle name="Heading 1 2 3" xfId="245" xr:uid="{00000000-0005-0000-0000-0000C80D0000}"/>
    <cellStyle name="Heading 1 2 4" xfId="246" xr:uid="{00000000-0005-0000-0000-0000C90D0000}"/>
    <cellStyle name="Heading 1 3" xfId="247" xr:uid="{00000000-0005-0000-0000-0000CA0D0000}"/>
    <cellStyle name="Heading 2" xfId="248" builtinId="17" customBuiltin="1"/>
    <cellStyle name="Heading 2 2" xfId="249" xr:uid="{00000000-0005-0000-0000-0000CC0D0000}"/>
    <cellStyle name="Heading 2 2 2" xfId="250" xr:uid="{00000000-0005-0000-0000-0000CD0D0000}"/>
    <cellStyle name="Heading 2 2 3" xfId="251" xr:uid="{00000000-0005-0000-0000-0000CE0D0000}"/>
    <cellStyle name="Heading 2 2 4" xfId="252" xr:uid="{00000000-0005-0000-0000-0000CF0D0000}"/>
    <cellStyle name="Heading 2 3" xfId="253" xr:uid="{00000000-0005-0000-0000-0000D00D0000}"/>
    <cellStyle name="Heading 3" xfId="254" builtinId="18" customBuiltin="1"/>
    <cellStyle name="Heading 3 2" xfId="255" xr:uid="{00000000-0005-0000-0000-0000D20D0000}"/>
    <cellStyle name="Heading 3 2 2" xfId="256" xr:uid="{00000000-0005-0000-0000-0000D30D0000}"/>
    <cellStyle name="Heading 3 2 3" xfId="257" xr:uid="{00000000-0005-0000-0000-0000D40D0000}"/>
    <cellStyle name="Heading 3 2 4" xfId="258" xr:uid="{00000000-0005-0000-0000-0000D50D0000}"/>
    <cellStyle name="Heading 3 3" xfId="259" xr:uid="{00000000-0005-0000-0000-0000D60D0000}"/>
    <cellStyle name="Heading 4" xfId="260" builtinId="19" customBuiltin="1"/>
    <cellStyle name="Heading 4 2" xfId="261" xr:uid="{00000000-0005-0000-0000-0000D80D0000}"/>
    <cellStyle name="Heading 4 2 2" xfId="262" xr:uid="{00000000-0005-0000-0000-0000D90D0000}"/>
    <cellStyle name="Heading 4 2 3" xfId="263" xr:uid="{00000000-0005-0000-0000-0000DA0D0000}"/>
    <cellStyle name="Heading 4 2 4" xfId="264" xr:uid="{00000000-0005-0000-0000-0000DB0D0000}"/>
    <cellStyle name="Heading 4 3" xfId="265" xr:uid="{00000000-0005-0000-0000-0000DC0D0000}"/>
    <cellStyle name="Hyperlink 2" xfId="266" xr:uid="{00000000-0005-0000-0000-0000DD0D0000}"/>
    <cellStyle name="Hyperlink 3" xfId="267" xr:uid="{00000000-0005-0000-0000-0000DE0D0000}"/>
    <cellStyle name="Input" xfId="268" builtinId="20" customBuiltin="1"/>
    <cellStyle name="Input 2" xfId="269" xr:uid="{00000000-0005-0000-0000-0000E00D0000}"/>
    <cellStyle name="Input 2 2" xfId="270" xr:uid="{00000000-0005-0000-0000-0000E10D0000}"/>
    <cellStyle name="Input 2 2 2" xfId="271" xr:uid="{00000000-0005-0000-0000-0000E20D0000}"/>
    <cellStyle name="Input 2 3" xfId="272" xr:uid="{00000000-0005-0000-0000-0000E30D0000}"/>
    <cellStyle name="Input 2 3 2" xfId="273" xr:uid="{00000000-0005-0000-0000-0000E40D0000}"/>
    <cellStyle name="Input 2 4" xfId="274" xr:uid="{00000000-0005-0000-0000-0000E50D0000}"/>
    <cellStyle name="Input 2 4 2" xfId="275" xr:uid="{00000000-0005-0000-0000-0000E60D0000}"/>
    <cellStyle name="Input 2 5" xfId="276" xr:uid="{00000000-0005-0000-0000-0000E70D0000}"/>
    <cellStyle name="Input 3" xfId="277" xr:uid="{00000000-0005-0000-0000-0000E80D0000}"/>
    <cellStyle name="Input 3 2" xfId="278" xr:uid="{00000000-0005-0000-0000-0000E90D0000}"/>
    <cellStyle name="Linked Cell" xfId="279" builtinId="24" customBuiltin="1"/>
    <cellStyle name="Linked Cell 2" xfId="280" xr:uid="{00000000-0005-0000-0000-0000EB0D0000}"/>
    <cellStyle name="Linked Cell 2 2" xfId="281" xr:uid="{00000000-0005-0000-0000-0000EC0D0000}"/>
    <cellStyle name="Linked Cell 2 3" xfId="282" xr:uid="{00000000-0005-0000-0000-0000ED0D0000}"/>
    <cellStyle name="Linked Cell 2 4" xfId="283" xr:uid="{00000000-0005-0000-0000-0000EE0D0000}"/>
    <cellStyle name="Linked Cell 3" xfId="284" xr:uid="{00000000-0005-0000-0000-0000EF0D0000}"/>
    <cellStyle name="Neutral" xfId="285" builtinId="28" customBuiltin="1"/>
    <cellStyle name="Neutral 2" xfId="286" xr:uid="{00000000-0005-0000-0000-0000F10D0000}"/>
    <cellStyle name="Neutral 2 2" xfId="287" xr:uid="{00000000-0005-0000-0000-0000F20D0000}"/>
    <cellStyle name="Neutral 2 3" xfId="288" xr:uid="{00000000-0005-0000-0000-0000F30D0000}"/>
    <cellStyle name="Neutral 2 4" xfId="289" xr:uid="{00000000-0005-0000-0000-0000F40D0000}"/>
    <cellStyle name="Neutral 3" xfId="290" xr:uid="{00000000-0005-0000-0000-0000F50D0000}"/>
    <cellStyle name="Normal" xfId="0" builtinId="0"/>
    <cellStyle name="Normal 10" xfId="291" xr:uid="{00000000-0005-0000-0000-0000F70D0000}"/>
    <cellStyle name="Normal 10 2" xfId="449" xr:uid="{00000000-0005-0000-0000-0000F80D0000}"/>
    <cellStyle name="Normal 11" xfId="292" xr:uid="{00000000-0005-0000-0000-0000F90D0000}"/>
    <cellStyle name="Normal 11 2" xfId="508" xr:uid="{00000000-0005-0000-0000-0000FA0D0000}"/>
    <cellStyle name="Normal 12" xfId="293" xr:uid="{00000000-0005-0000-0000-0000FB0D0000}"/>
    <cellStyle name="Normal 12 2" xfId="509" xr:uid="{00000000-0005-0000-0000-0000FC0D0000}"/>
    <cellStyle name="Normal 13" xfId="294" xr:uid="{00000000-0005-0000-0000-0000FD0D0000}"/>
    <cellStyle name="Normal 13 2" xfId="510" xr:uid="{00000000-0005-0000-0000-0000FE0D0000}"/>
    <cellStyle name="Normal 14" xfId="295" xr:uid="{00000000-0005-0000-0000-0000FF0D0000}"/>
    <cellStyle name="Normal 14 2" xfId="511" xr:uid="{00000000-0005-0000-0000-0000000E0000}"/>
    <cellStyle name="Normal 15" xfId="296" xr:uid="{00000000-0005-0000-0000-0000010E0000}"/>
    <cellStyle name="Normal 15 2" xfId="512" xr:uid="{00000000-0005-0000-0000-0000020E0000}"/>
    <cellStyle name="Normal 16" xfId="297" xr:uid="{00000000-0005-0000-0000-0000030E0000}"/>
    <cellStyle name="Normal 16 2" xfId="513" xr:uid="{00000000-0005-0000-0000-0000040E0000}"/>
    <cellStyle name="Normal 17" xfId="298" xr:uid="{00000000-0005-0000-0000-0000050E0000}"/>
    <cellStyle name="Normal 17 2" xfId="514" xr:uid="{00000000-0005-0000-0000-0000060E0000}"/>
    <cellStyle name="Normal 18" xfId="299" xr:uid="{00000000-0005-0000-0000-0000070E0000}"/>
    <cellStyle name="Normal 18 2" xfId="515" xr:uid="{00000000-0005-0000-0000-0000080E0000}"/>
    <cellStyle name="Normal 19" xfId="300" xr:uid="{00000000-0005-0000-0000-0000090E0000}"/>
    <cellStyle name="Normal 19 2" xfId="516" xr:uid="{00000000-0005-0000-0000-00000A0E0000}"/>
    <cellStyle name="Normal 2" xfId="301" xr:uid="{00000000-0005-0000-0000-00000B0E0000}"/>
    <cellStyle name="Normal 2 10" xfId="659" xr:uid="{00000000-0005-0000-0000-00000C0E0000}"/>
    <cellStyle name="Normal 2 10 2" xfId="965" xr:uid="{00000000-0005-0000-0000-00000D0E0000}"/>
    <cellStyle name="Normal 2 10 2 2" xfId="1451" xr:uid="{00000000-0005-0000-0000-00000E0E0000}"/>
    <cellStyle name="Normal 2 10 2 2 2" xfId="2136" xr:uid="{00000000-0005-0000-0000-00000F0E0000}"/>
    <cellStyle name="Normal 2 10 2 2 2 2" xfId="4478" xr:uid="{00000000-0005-0000-0000-0000100E0000}"/>
    <cellStyle name="Normal 2 10 2 2 2 2 2" xfId="8497" xr:uid="{00000000-0005-0000-0000-0000110E0000}"/>
    <cellStyle name="Normal 2 10 2 2 2 3" xfId="6155" xr:uid="{00000000-0005-0000-0000-0000120E0000}"/>
    <cellStyle name="Normal 2 10 2 2 3" xfId="3795" xr:uid="{00000000-0005-0000-0000-0000130E0000}"/>
    <cellStyle name="Normal 2 10 2 2 3 2" xfId="8496" xr:uid="{00000000-0005-0000-0000-0000140E0000}"/>
    <cellStyle name="Normal 2 10 2 2 4" xfId="6154" xr:uid="{00000000-0005-0000-0000-0000150E0000}"/>
    <cellStyle name="Normal 2 10 2 3" xfId="2135" xr:uid="{00000000-0005-0000-0000-0000160E0000}"/>
    <cellStyle name="Normal 2 10 2 3 2" xfId="4477" xr:uid="{00000000-0005-0000-0000-0000170E0000}"/>
    <cellStyle name="Normal 2 10 2 3 2 2" xfId="8498" xr:uid="{00000000-0005-0000-0000-0000180E0000}"/>
    <cellStyle name="Normal 2 10 2 3 3" xfId="6156" xr:uid="{00000000-0005-0000-0000-0000190E0000}"/>
    <cellStyle name="Normal 2 10 2 4" xfId="3309" xr:uid="{00000000-0005-0000-0000-00001A0E0000}"/>
    <cellStyle name="Normal 2 10 2 4 2" xfId="8495" xr:uid="{00000000-0005-0000-0000-00001B0E0000}"/>
    <cellStyle name="Normal 2 10 2 5" xfId="6153" xr:uid="{00000000-0005-0000-0000-00001C0E0000}"/>
    <cellStyle name="Normal 2 10 3" xfId="1343" xr:uid="{00000000-0005-0000-0000-00001D0E0000}"/>
    <cellStyle name="Normal 2 10 3 2" xfId="2137" xr:uid="{00000000-0005-0000-0000-00001E0E0000}"/>
    <cellStyle name="Normal 2 10 3 2 2" xfId="4479" xr:uid="{00000000-0005-0000-0000-00001F0E0000}"/>
    <cellStyle name="Normal 2 10 3 2 2 2" xfId="8500" xr:uid="{00000000-0005-0000-0000-0000200E0000}"/>
    <cellStyle name="Normal 2 10 3 2 3" xfId="6158" xr:uid="{00000000-0005-0000-0000-0000210E0000}"/>
    <cellStyle name="Normal 2 10 3 3" xfId="3687" xr:uid="{00000000-0005-0000-0000-0000220E0000}"/>
    <cellStyle name="Normal 2 10 3 3 2" xfId="8499" xr:uid="{00000000-0005-0000-0000-0000230E0000}"/>
    <cellStyle name="Normal 2 10 3 4" xfId="6157" xr:uid="{00000000-0005-0000-0000-0000240E0000}"/>
    <cellStyle name="Normal 2 10 4" xfId="1127" xr:uid="{00000000-0005-0000-0000-0000250E0000}"/>
    <cellStyle name="Normal 2 10 4 2" xfId="2138" xr:uid="{00000000-0005-0000-0000-0000260E0000}"/>
    <cellStyle name="Normal 2 10 4 2 2" xfId="4480" xr:uid="{00000000-0005-0000-0000-0000270E0000}"/>
    <cellStyle name="Normal 2 10 4 2 2 2" xfId="8502" xr:uid="{00000000-0005-0000-0000-0000280E0000}"/>
    <cellStyle name="Normal 2 10 4 2 3" xfId="6160" xr:uid="{00000000-0005-0000-0000-0000290E0000}"/>
    <cellStyle name="Normal 2 10 4 3" xfId="3471" xr:uid="{00000000-0005-0000-0000-00002A0E0000}"/>
    <cellStyle name="Normal 2 10 4 3 2" xfId="8501" xr:uid="{00000000-0005-0000-0000-00002B0E0000}"/>
    <cellStyle name="Normal 2 10 4 4" xfId="6159" xr:uid="{00000000-0005-0000-0000-00002C0E0000}"/>
    <cellStyle name="Normal 2 10 5" xfId="857" xr:uid="{00000000-0005-0000-0000-00002D0E0000}"/>
    <cellStyle name="Normal 2 10 5 2" xfId="2139" xr:uid="{00000000-0005-0000-0000-00002E0E0000}"/>
    <cellStyle name="Normal 2 10 5 2 2" xfId="4481" xr:uid="{00000000-0005-0000-0000-00002F0E0000}"/>
    <cellStyle name="Normal 2 10 5 2 2 2" xfId="8504" xr:uid="{00000000-0005-0000-0000-0000300E0000}"/>
    <cellStyle name="Normal 2 10 5 2 3" xfId="6162" xr:uid="{00000000-0005-0000-0000-0000310E0000}"/>
    <cellStyle name="Normal 2 10 5 3" xfId="3201" xr:uid="{00000000-0005-0000-0000-0000320E0000}"/>
    <cellStyle name="Normal 2 10 5 3 2" xfId="8503" xr:uid="{00000000-0005-0000-0000-0000330E0000}"/>
    <cellStyle name="Normal 2 10 5 4" xfId="6161" xr:uid="{00000000-0005-0000-0000-0000340E0000}"/>
    <cellStyle name="Normal 2 10 6" xfId="2134" xr:uid="{00000000-0005-0000-0000-0000350E0000}"/>
    <cellStyle name="Normal 2 10 6 2" xfId="4476" xr:uid="{00000000-0005-0000-0000-0000360E0000}"/>
    <cellStyle name="Normal 2 10 6 2 2" xfId="8505" xr:uid="{00000000-0005-0000-0000-0000370E0000}"/>
    <cellStyle name="Normal 2 10 6 3" xfId="6163" xr:uid="{00000000-0005-0000-0000-0000380E0000}"/>
    <cellStyle name="Normal 2 10 7" xfId="3003" xr:uid="{00000000-0005-0000-0000-0000390E0000}"/>
    <cellStyle name="Normal 2 10 7 2" xfId="8494" xr:uid="{00000000-0005-0000-0000-00003A0E0000}"/>
    <cellStyle name="Normal 2 10 8" xfId="6152" xr:uid="{00000000-0005-0000-0000-00003B0E0000}"/>
    <cellStyle name="Normal 2 11" xfId="686" xr:uid="{00000000-0005-0000-0000-00003C0E0000}"/>
    <cellStyle name="Normal 2 11 2" xfId="1397" xr:uid="{00000000-0005-0000-0000-00003D0E0000}"/>
    <cellStyle name="Normal 2 11 2 2" xfId="2141" xr:uid="{00000000-0005-0000-0000-00003E0E0000}"/>
    <cellStyle name="Normal 2 11 2 2 2" xfId="4483" xr:uid="{00000000-0005-0000-0000-00003F0E0000}"/>
    <cellStyle name="Normal 2 11 2 2 2 2" xfId="8508" xr:uid="{00000000-0005-0000-0000-0000400E0000}"/>
    <cellStyle name="Normal 2 11 2 2 3" xfId="6166" xr:uid="{00000000-0005-0000-0000-0000410E0000}"/>
    <cellStyle name="Normal 2 11 2 3" xfId="3741" xr:uid="{00000000-0005-0000-0000-0000420E0000}"/>
    <cellStyle name="Normal 2 11 2 3 2" xfId="8507" xr:uid="{00000000-0005-0000-0000-0000430E0000}"/>
    <cellStyle name="Normal 2 11 2 4" xfId="6165" xr:uid="{00000000-0005-0000-0000-0000440E0000}"/>
    <cellStyle name="Normal 2 11 3" xfId="911" xr:uid="{00000000-0005-0000-0000-0000450E0000}"/>
    <cellStyle name="Normal 2 11 3 2" xfId="2142" xr:uid="{00000000-0005-0000-0000-0000460E0000}"/>
    <cellStyle name="Normal 2 11 3 2 2" xfId="4484" xr:uid="{00000000-0005-0000-0000-0000470E0000}"/>
    <cellStyle name="Normal 2 11 3 2 2 2" xfId="8510" xr:uid="{00000000-0005-0000-0000-0000480E0000}"/>
    <cellStyle name="Normal 2 11 3 2 3" xfId="6168" xr:uid="{00000000-0005-0000-0000-0000490E0000}"/>
    <cellStyle name="Normal 2 11 3 3" xfId="3255" xr:uid="{00000000-0005-0000-0000-00004A0E0000}"/>
    <cellStyle name="Normal 2 11 3 3 2" xfId="8509" xr:uid="{00000000-0005-0000-0000-00004B0E0000}"/>
    <cellStyle name="Normal 2 11 3 4" xfId="6167" xr:uid="{00000000-0005-0000-0000-00004C0E0000}"/>
    <cellStyle name="Normal 2 11 4" xfId="2140" xr:uid="{00000000-0005-0000-0000-00004D0E0000}"/>
    <cellStyle name="Normal 2 11 4 2" xfId="4482" xr:uid="{00000000-0005-0000-0000-00004E0E0000}"/>
    <cellStyle name="Normal 2 11 4 2 2" xfId="8511" xr:uid="{00000000-0005-0000-0000-00004F0E0000}"/>
    <cellStyle name="Normal 2 11 4 3" xfId="6169" xr:uid="{00000000-0005-0000-0000-0000500E0000}"/>
    <cellStyle name="Normal 2 11 5" xfId="3030" xr:uid="{00000000-0005-0000-0000-0000510E0000}"/>
    <cellStyle name="Normal 2 11 5 2" xfId="8506" xr:uid="{00000000-0005-0000-0000-0000520E0000}"/>
    <cellStyle name="Normal 2 11 6" xfId="6164" xr:uid="{00000000-0005-0000-0000-0000530E0000}"/>
    <cellStyle name="Normal 2 12" xfId="713" xr:uid="{00000000-0005-0000-0000-0000540E0000}"/>
    <cellStyle name="Normal 2 12 2" xfId="1235" xr:uid="{00000000-0005-0000-0000-0000550E0000}"/>
    <cellStyle name="Normal 2 12 2 2" xfId="2144" xr:uid="{00000000-0005-0000-0000-0000560E0000}"/>
    <cellStyle name="Normal 2 12 2 2 2" xfId="4486" xr:uid="{00000000-0005-0000-0000-0000570E0000}"/>
    <cellStyle name="Normal 2 12 2 2 2 2" xfId="8514" xr:uid="{00000000-0005-0000-0000-0000580E0000}"/>
    <cellStyle name="Normal 2 12 2 2 3" xfId="6172" xr:uid="{00000000-0005-0000-0000-0000590E0000}"/>
    <cellStyle name="Normal 2 12 2 3" xfId="3579" xr:uid="{00000000-0005-0000-0000-00005A0E0000}"/>
    <cellStyle name="Normal 2 12 2 3 2" xfId="8513" xr:uid="{00000000-0005-0000-0000-00005B0E0000}"/>
    <cellStyle name="Normal 2 12 2 4" xfId="6171" xr:uid="{00000000-0005-0000-0000-00005C0E0000}"/>
    <cellStyle name="Normal 2 12 3" xfId="2143" xr:uid="{00000000-0005-0000-0000-00005D0E0000}"/>
    <cellStyle name="Normal 2 12 3 2" xfId="4485" xr:uid="{00000000-0005-0000-0000-00005E0E0000}"/>
    <cellStyle name="Normal 2 12 3 2 2" xfId="8515" xr:uid="{00000000-0005-0000-0000-00005F0E0000}"/>
    <cellStyle name="Normal 2 12 3 3" xfId="6173" xr:uid="{00000000-0005-0000-0000-0000600E0000}"/>
    <cellStyle name="Normal 2 12 4" xfId="3057" xr:uid="{00000000-0005-0000-0000-0000610E0000}"/>
    <cellStyle name="Normal 2 12 4 2" xfId="8512" xr:uid="{00000000-0005-0000-0000-0000620E0000}"/>
    <cellStyle name="Normal 2 12 5" xfId="6170" xr:uid="{00000000-0005-0000-0000-0000630E0000}"/>
    <cellStyle name="Normal 2 13" xfId="1073" xr:uid="{00000000-0005-0000-0000-0000640E0000}"/>
    <cellStyle name="Normal 2 13 2" xfId="2145" xr:uid="{00000000-0005-0000-0000-0000650E0000}"/>
    <cellStyle name="Normal 2 13 2 2" xfId="4487" xr:uid="{00000000-0005-0000-0000-0000660E0000}"/>
    <cellStyle name="Normal 2 13 2 2 2" xfId="8517" xr:uid="{00000000-0005-0000-0000-0000670E0000}"/>
    <cellStyle name="Normal 2 13 2 3" xfId="6175" xr:uid="{00000000-0005-0000-0000-0000680E0000}"/>
    <cellStyle name="Normal 2 13 3" xfId="3417" xr:uid="{00000000-0005-0000-0000-0000690E0000}"/>
    <cellStyle name="Normal 2 13 3 2" xfId="8516" xr:uid="{00000000-0005-0000-0000-00006A0E0000}"/>
    <cellStyle name="Normal 2 13 4" xfId="6174" xr:uid="{00000000-0005-0000-0000-00006B0E0000}"/>
    <cellStyle name="Normal 2 14" xfId="1559" xr:uid="{00000000-0005-0000-0000-00006C0E0000}"/>
    <cellStyle name="Normal 2 14 2" xfId="2146" xr:uid="{00000000-0005-0000-0000-00006D0E0000}"/>
    <cellStyle name="Normal 2 14 2 2" xfId="4488" xr:uid="{00000000-0005-0000-0000-00006E0E0000}"/>
    <cellStyle name="Normal 2 14 2 2 2" xfId="8519" xr:uid="{00000000-0005-0000-0000-00006F0E0000}"/>
    <cellStyle name="Normal 2 14 2 3" xfId="6177" xr:uid="{00000000-0005-0000-0000-0000700E0000}"/>
    <cellStyle name="Normal 2 14 3" xfId="3903" xr:uid="{00000000-0005-0000-0000-0000710E0000}"/>
    <cellStyle name="Normal 2 14 3 2" xfId="8518" xr:uid="{00000000-0005-0000-0000-0000720E0000}"/>
    <cellStyle name="Normal 2 14 4" xfId="6176" xr:uid="{00000000-0005-0000-0000-0000730E0000}"/>
    <cellStyle name="Normal 2 15" xfId="749" xr:uid="{00000000-0005-0000-0000-0000740E0000}"/>
    <cellStyle name="Normal 2 15 2" xfId="2147" xr:uid="{00000000-0005-0000-0000-0000750E0000}"/>
    <cellStyle name="Normal 2 15 2 2" xfId="4489" xr:uid="{00000000-0005-0000-0000-0000760E0000}"/>
    <cellStyle name="Normal 2 15 2 2 2" xfId="8521" xr:uid="{00000000-0005-0000-0000-0000770E0000}"/>
    <cellStyle name="Normal 2 15 2 3" xfId="6179" xr:uid="{00000000-0005-0000-0000-0000780E0000}"/>
    <cellStyle name="Normal 2 15 3" xfId="3093" xr:uid="{00000000-0005-0000-0000-0000790E0000}"/>
    <cellStyle name="Normal 2 15 3 2" xfId="8520" xr:uid="{00000000-0005-0000-0000-00007A0E0000}"/>
    <cellStyle name="Normal 2 15 4" xfId="6178" xr:uid="{00000000-0005-0000-0000-00007B0E0000}"/>
    <cellStyle name="Normal 2 16" xfId="1604" xr:uid="{00000000-0005-0000-0000-00007C0E0000}"/>
    <cellStyle name="Normal 2 16 2" xfId="2148" xr:uid="{00000000-0005-0000-0000-00007D0E0000}"/>
    <cellStyle name="Normal 2 16 2 2" xfId="4490" xr:uid="{00000000-0005-0000-0000-00007E0E0000}"/>
    <cellStyle name="Normal 2 16 2 2 2" xfId="8523" xr:uid="{00000000-0005-0000-0000-00007F0E0000}"/>
    <cellStyle name="Normal 2 16 2 3" xfId="6181" xr:uid="{00000000-0005-0000-0000-0000800E0000}"/>
    <cellStyle name="Normal 2 16 3" xfId="3948" xr:uid="{00000000-0005-0000-0000-0000810E0000}"/>
    <cellStyle name="Normal 2 16 3 2" xfId="8522" xr:uid="{00000000-0005-0000-0000-0000820E0000}"/>
    <cellStyle name="Normal 2 16 4" xfId="6180" xr:uid="{00000000-0005-0000-0000-0000830E0000}"/>
    <cellStyle name="Normal 2 17" xfId="1640" xr:uid="{00000000-0005-0000-0000-0000840E0000}"/>
    <cellStyle name="Normal 2 17 2" xfId="2149" xr:uid="{00000000-0005-0000-0000-0000850E0000}"/>
    <cellStyle name="Normal 2 17 2 2" xfId="4491" xr:uid="{00000000-0005-0000-0000-0000860E0000}"/>
    <cellStyle name="Normal 2 17 2 2 2" xfId="8525" xr:uid="{00000000-0005-0000-0000-0000870E0000}"/>
    <cellStyle name="Normal 2 17 2 3" xfId="6183" xr:uid="{00000000-0005-0000-0000-0000880E0000}"/>
    <cellStyle name="Normal 2 17 3" xfId="3984" xr:uid="{00000000-0005-0000-0000-0000890E0000}"/>
    <cellStyle name="Normal 2 17 3 2" xfId="8524" xr:uid="{00000000-0005-0000-0000-00008A0E0000}"/>
    <cellStyle name="Normal 2 17 4" xfId="6182" xr:uid="{00000000-0005-0000-0000-00008B0E0000}"/>
    <cellStyle name="Normal 2 18" xfId="2133" xr:uid="{00000000-0005-0000-0000-00008C0E0000}"/>
    <cellStyle name="Normal 2 18 2" xfId="4475" xr:uid="{00000000-0005-0000-0000-00008D0E0000}"/>
    <cellStyle name="Normal 2 18 2 2" xfId="8526" xr:uid="{00000000-0005-0000-0000-00008E0E0000}"/>
    <cellStyle name="Normal 2 18 3" xfId="6184" xr:uid="{00000000-0005-0000-0000-00008F0E0000}"/>
    <cellStyle name="Normal 2 19" xfId="2922" xr:uid="{00000000-0005-0000-0000-0000900E0000}"/>
    <cellStyle name="Normal 2 19 2" xfId="8493" xr:uid="{00000000-0005-0000-0000-0000910E0000}"/>
    <cellStyle name="Normal 2 2" xfId="302" xr:uid="{00000000-0005-0000-0000-0000920E0000}"/>
    <cellStyle name="Normal 2 2 10" xfId="714" xr:uid="{00000000-0005-0000-0000-0000930E0000}"/>
    <cellStyle name="Normal 2 2 10 2" xfId="1236" xr:uid="{00000000-0005-0000-0000-0000940E0000}"/>
    <cellStyle name="Normal 2 2 10 2 2" xfId="2152" xr:uid="{00000000-0005-0000-0000-0000950E0000}"/>
    <cellStyle name="Normal 2 2 10 2 2 2" xfId="4494" xr:uid="{00000000-0005-0000-0000-0000960E0000}"/>
    <cellStyle name="Normal 2 2 10 2 2 2 2" xfId="8530" xr:uid="{00000000-0005-0000-0000-0000970E0000}"/>
    <cellStyle name="Normal 2 2 10 2 2 3" xfId="6188" xr:uid="{00000000-0005-0000-0000-0000980E0000}"/>
    <cellStyle name="Normal 2 2 10 2 3" xfId="3580" xr:uid="{00000000-0005-0000-0000-0000990E0000}"/>
    <cellStyle name="Normal 2 2 10 2 3 2" xfId="8529" xr:uid="{00000000-0005-0000-0000-00009A0E0000}"/>
    <cellStyle name="Normal 2 2 10 2 4" xfId="6187" xr:uid="{00000000-0005-0000-0000-00009B0E0000}"/>
    <cellStyle name="Normal 2 2 10 3" xfId="2151" xr:uid="{00000000-0005-0000-0000-00009C0E0000}"/>
    <cellStyle name="Normal 2 2 10 3 2" xfId="4493" xr:uid="{00000000-0005-0000-0000-00009D0E0000}"/>
    <cellStyle name="Normal 2 2 10 3 2 2" xfId="8531" xr:uid="{00000000-0005-0000-0000-00009E0E0000}"/>
    <cellStyle name="Normal 2 2 10 3 3" xfId="6189" xr:uid="{00000000-0005-0000-0000-00009F0E0000}"/>
    <cellStyle name="Normal 2 2 10 4" xfId="3058" xr:uid="{00000000-0005-0000-0000-0000A00E0000}"/>
    <cellStyle name="Normal 2 2 10 4 2" xfId="8528" xr:uid="{00000000-0005-0000-0000-0000A10E0000}"/>
    <cellStyle name="Normal 2 2 10 5" xfId="6186" xr:uid="{00000000-0005-0000-0000-0000A20E0000}"/>
    <cellStyle name="Normal 2 2 11" xfId="1074" xr:uid="{00000000-0005-0000-0000-0000A30E0000}"/>
    <cellStyle name="Normal 2 2 11 2" xfId="2153" xr:uid="{00000000-0005-0000-0000-0000A40E0000}"/>
    <cellStyle name="Normal 2 2 11 2 2" xfId="4495" xr:uid="{00000000-0005-0000-0000-0000A50E0000}"/>
    <cellStyle name="Normal 2 2 11 2 2 2" xfId="8533" xr:uid="{00000000-0005-0000-0000-0000A60E0000}"/>
    <cellStyle name="Normal 2 2 11 2 3" xfId="6191" xr:uid="{00000000-0005-0000-0000-0000A70E0000}"/>
    <cellStyle name="Normal 2 2 11 3" xfId="3418" xr:uid="{00000000-0005-0000-0000-0000A80E0000}"/>
    <cellStyle name="Normal 2 2 11 3 2" xfId="8532" xr:uid="{00000000-0005-0000-0000-0000A90E0000}"/>
    <cellStyle name="Normal 2 2 11 4" xfId="6190" xr:uid="{00000000-0005-0000-0000-0000AA0E0000}"/>
    <cellStyle name="Normal 2 2 12" xfId="1560" xr:uid="{00000000-0005-0000-0000-0000AB0E0000}"/>
    <cellStyle name="Normal 2 2 12 2" xfId="2154" xr:uid="{00000000-0005-0000-0000-0000AC0E0000}"/>
    <cellStyle name="Normal 2 2 12 2 2" xfId="4496" xr:uid="{00000000-0005-0000-0000-0000AD0E0000}"/>
    <cellStyle name="Normal 2 2 12 2 2 2" xfId="8535" xr:uid="{00000000-0005-0000-0000-0000AE0E0000}"/>
    <cellStyle name="Normal 2 2 12 2 3" xfId="6193" xr:uid="{00000000-0005-0000-0000-0000AF0E0000}"/>
    <cellStyle name="Normal 2 2 12 3" xfId="3904" xr:uid="{00000000-0005-0000-0000-0000B00E0000}"/>
    <cellStyle name="Normal 2 2 12 3 2" xfId="8534" xr:uid="{00000000-0005-0000-0000-0000B10E0000}"/>
    <cellStyle name="Normal 2 2 12 4" xfId="6192" xr:uid="{00000000-0005-0000-0000-0000B20E0000}"/>
    <cellStyle name="Normal 2 2 13" xfId="750" xr:uid="{00000000-0005-0000-0000-0000B30E0000}"/>
    <cellStyle name="Normal 2 2 13 2" xfId="2155" xr:uid="{00000000-0005-0000-0000-0000B40E0000}"/>
    <cellStyle name="Normal 2 2 13 2 2" xfId="4497" xr:uid="{00000000-0005-0000-0000-0000B50E0000}"/>
    <cellStyle name="Normal 2 2 13 2 2 2" xfId="8537" xr:uid="{00000000-0005-0000-0000-0000B60E0000}"/>
    <cellStyle name="Normal 2 2 13 2 3" xfId="6195" xr:uid="{00000000-0005-0000-0000-0000B70E0000}"/>
    <cellStyle name="Normal 2 2 13 3" xfId="3094" xr:uid="{00000000-0005-0000-0000-0000B80E0000}"/>
    <cellStyle name="Normal 2 2 13 3 2" xfId="8536" xr:uid="{00000000-0005-0000-0000-0000B90E0000}"/>
    <cellStyle name="Normal 2 2 13 4" xfId="6194" xr:uid="{00000000-0005-0000-0000-0000BA0E0000}"/>
    <cellStyle name="Normal 2 2 14" xfId="1605" xr:uid="{00000000-0005-0000-0000-0000BB0E0000}"/>
    <cellStyle name="Normal 2 2 14 2" xfId="2156" xr:uid="{00000000-0005-0000-0000-0000BC0E0000}"/>
    <cellStyle name="Normal 2 2 14 2 2" xfId="4498" xr:uid="{00000000-0005-0000-0000-0000BD0E0000}"/>
    <cellStyle name="Normal 2 2 14 2 2 2" xfId="8539" xr:uid="{00000000-0005-0000-0000-0000BE0E0000}"/>
    <cellStyle name="Normal 2 2 14 2 3" xfId="6197" xr:uid="{00000000-0005-0000-0000-0000BF0E0000}"/>
    <cellStyle name="Normal 2 2 14 3" xfId="3949" xr:uid="{00000000-0005-0000-0000-0000C00E0000}"/>
    <cellStyle name="Normal 2 2 14 3 2" xfId="8538" xr:uid="{00000000-0005-0000-0000-0000C10E0000}"/>
    <cellStyle name="Normal 2 2 14 4" xfId="6196" xr:uid="{00000000-0005-0000-0000-0000C20E0000}"/>
    <cellStyle name="Normal 2 2 15" xfId="1641" xr:uid="{00000000-0005-0000-0000-0000C30E0000}"/>
    <cellStyle name="Normal 2 2 15 2" xfId="2157" xr:uid="{00000000-0005-0000-0000-0000C40E0000}"/>
    <cellStyle name="Normal 2 2 15 2 2" xfId="4499" xr:uid="{00000000-0005-0000-0000-0000C50E0000}"/>
    <cellStyle name="Normal 2 2 15 2 2 2" xfId="8541" xr:uid="{00000000-0005-0000-0000-0000C60E0000}"/>
    <cellStyle name="Normal 2 2 15 2 3" xfId="6199" xr:uid="{00000000-0005-0000-0000-0000C70E0000}"/>
    <cellStyle name="Normal 2 2 15 3" xfId="3985" xr:uid="{00000000-0005-0000-0000-0000C80E0000}"/>
    <cellStyle name="Normal 2 2 15 3 2" xfId="8540" xr:uid="{00000000-0005-0000-0000-0000C90E0000}"/>
    <cellStyle name="Normal 2 2 15 4" xfId="6198" xr:uid="{00000000-0005-0000-0000-0000CA0E0000}"/>
    <cellStyle name="Normal 2 2 16" xfId="2150" xr:uid="{00000000-0005-0000-0000-0000CB0E0000}"/>
    <cellStyle name="Normal 2 2 16 2" xfId="4492" xr:uid="{00000000-0005-0000-0000-0000CC0E0000}"/>
    <cellStyle name="Normal 2 2 16 2 2" xfId="8542" xr:uid="{00000000-0005-0000-0000-0000CD0E0000}"/>
    <cellStyle name="Normal 2 2 16 3" xfId="6200" xr:uid="{00000000-0005-0000-0000-0000CE0E0000}"/>
    <cellStyle name="Normal 2 2 17" xfId="2923" xr:uid="{00000000-0005-0000-0000-0000CF0E0000}"/>
    <cellStyle name="Normal 2 2 17 2" xfId="8527" xr:uid="{00000000-0005-0000-0000-0000D00E0000}"/>
    <cellStyle name="Normal 2 2 18" xfId="6185" xr:uid="{00000000-0005-0000-0000-0000D10E0000}"/>
    <cellStyle name="Normal 2 2 2" xfId="303" xr:uid="{00000000-0005-0000-0000-0000D20E0000}"/>
    <cellStyle name="Normal 2 2 2 2" xfId="304" xr:uid="{00000000-0005-0000-0000-0000D30E0000}"/>
    <cellStyle name="Normal 2 2 2 2 10" xfId="1606" xr:uid="{00000000-0005-0000-0000-0000D40E0000}"/>
    <cellStyle name="Normal 2 2 2 2 10 2" xfId="2159" xr:uid="{00000000-0005-0000-0000-0000D50E0000}"/>
    <cellStyle name="Normal 2 2 2 2 10 2 2" xfId="4501" xr:uid="{00000000-0005-0000-0000-0000D60E0000}"/>
    <cellStyle name="Normal 2 2 2 2 10 2 2 2" xfId="8545" xr:uid="{00000000-0005-0000-0000-0000D70E0000}"/>
    <cellStyle name="Normal 2 2 2 2 10 2 3" xfId="6203" xr:uid="{00000000-0005-0000-0000-0000D80E0000}"/>
    <cellStyle name="Normal 2 2 2 2 10 3" xfId="3950" xr:uid="{00000000-0005-0000-0000-0000D90E0000}"/>
    <cellStyle name="Normal 2 2 2 2 10 3 2" xfId="8544" xr:uid="{00000000-0005-0000-0000-0000DA0E0000}"/>
    <cellStyle name="Normal 2 2 2 2 10 4" xfId="6202" xr:uid="{00000000-0005-0000-0000-0000DB0E0000}"/>
    <cellStyle name="Normal 2 2 2 2 11" xfId="1642" xr:uid="{00000000-0005-0000-0000-0000DC0E0000}"/>
    <cellStyle name="Normal 2 2 2 2 11 2" xfId="2160" xr:uid="{00000000-0005-0000-0000-0000DD0E0000}"/>
    <cellStyle name="Normal 2 2 2 2 11 2 2" xfId="4502" xr:uid="{00000000-0005-0000-0000-0000DE0E0000}"/>
    <cellStyle name="Normal 2 2 2 2 11 2 2 2" xfId="8547" xr:uid="{00000000-0005-0000-0000-0000DF0E0000}"/>
    <cellStyle name="Normal 2 2 2 2 11 2 3" xfId="6205" xr:uid="{00000000-0005-0000-0000-0000E00E0000}"/>
    <cellStyle name="Normal 2 2 2 2 11 3" xfId="3986" xr:uid="{00000000-0005-0000-0000-0000E10E0000}"/>
    <cellStyle name="Normal 2 2 2 2 11 3 2" xfId="8546" xr:uid="{00000000-0005-0000-0000-0000E20E0000}"/>
    <cellStyle name="Normal 2 2 2 2 11 4" xfId="6204" xr:uid="{00000000-0005-0000-0000-0000E30E0000}"/>
    <cellStyle name="Normal 2 2 2 2 12" xfId="2158" xr:uid="{00000000-0005-0000-0000-0000E40E0000}"/>
    <cellStyle name="Normal 2 2 2 2 12 2" xfId="4500" xr:uid="{00000000-0005-0000-0000-0000E50E0000}"/>
    <cellStyle name="Normal 2 2 2 2 12 2 2" xfId="8548" xr:uid="{00000000-0005-0000-0000-0000E60E0000}"/>
    <cellStyle name="Normal 2 2 2 2 12 3" xfId="6206" xr:uid="{00000000-0005-0000-0000-0000E70E0000}"/>
    <cellStyle name="Normal 2 2 2 2 13" xfId="2924" xr:uid="{00000000-0005-0000-0000-0000E80E0000}"/>
    <cellStyle name="Normal 2 2 2 2 13 2" xfId="8543" xr:uid="{00000000-0005-0000-0000-0000E90E0000}"/>
    <cellStyle name="Normal 2 2 2 2 14" xfId="6201" xr:uid="{00000000-0005-0000-0000-0000EA0E0000}"/>
    <cellStyle name="Normal 2 2 2 2 2" xfId="520" xr:uid="{00000000-0005-0000-0000-0000EB0E0000}"/>
    <cellStyle name="Normal 2 2 2 2 2 10" xfId="2161" xr:uid="{00000000-0005-0000-0000-0000EC0E0000}"/>
    <cellStyle name="Normal 2 2 2 2 2 10 2" xfId="4503" xr:uid="{00000000-0005-0000-0000-0000ED0E0000}"/>
    <cellStyle name="Normal 2 2 2 2 2 10 2 2" xfId="8550" xr:uid="{00000000-0005-0000-0000-0000EE0E0000}"/>
    <cellStyle name="Normal 2 2 2 2 2 10 3" xfId="6208" xr:uid="{00000000-0005-0000-0000-0000EF0E0000}"/>
    <cellStyle name="Normal 2 2 2 2 2 11" xfId="2951" xr:uid="{00000000-0005-0000-0000-0000F00E0000}"/>
    <cellStyle name="Normal 2 2 2 2 2 11 2" xfId="8549" xr:uid="{00000000-0005-0000-0000-0000F10E0000}"/>
    <cellStyle name="Normal 2 2 2 2 2 12" xfId="6207" xr:uid="{00000000-0005-0000-0000-0000F20E0000}"/>
    <cellStyle name="Normal 2 2 2 2 2 2" xfId="806" xr:uid="{00000000-0005-0000-0000-0000F30E0000}"/>
    <cellStyle name="Normal 2 2 2 2 2 2 2" xfId="1022" xr:uid="{00000000-0005-0000-0000-0000F40E0000}"/>
    <cellStyle name="Normal 2 2 2 2 2 2 2 2" xfId="1508" xr:uid="{00000000-0005-0000-0000-0000F50E0000}"/>
    <cellStyle name="Normal 2 2 2 2 2 2 2 2 2" xfId="2164" xr:uid="{00000000-0005-0000-0000-0000F60E0000}"/>
    <cellStyle name="Normal 2 2 2 2 2 2 2 2 2 2" xfId="4506" xr:uid="{00000000-0005-0000-0000-0000F70E0000}"/>
    <cellStyle name="Normal 2 2 2 2 2 2 2 2 2 2 2" xfId="8554" xr:uid="{00000000-0005-0000-0000-0000F80E0000}"/>
    <cellStyle name="Normal 2 2 2 2 2 2 2 2 2 3" xfId="6212" xr:uid="{00000000-0005-0000-0000-0000F90E0000}"/>
    <cellStyle name="Normal 2 2 2 2 2 2 2 2 3" xfId="3852" xr:uid="{00000000-0005-0000-0000-0000FA0E0000}"/>
    <cellStyle name="Normal 2 2 2 2 2 2 2 2 3 2" xfId="8553" xr:uid="{00000000-0005-0000-0000-0000FB0E0000}"/>
    <cellStyle name="Normal 2 2 2 2 2 2 2 2 4" xfId="6211" xr:uid="{00000000-0005-0000-0000-0000FC0E0000}"/>
    <cellStyle name="Normal 2 2 2 2 2 2 2 3" xfId="2163" xr:uid="{00000000-0005-0000-0000-0000FD0E0000}"/>
    <cellStyle name="Normal 2 2 2 2 2 2 2 3 2" xfId="4505" xr:uid="{00000000-0005-0000-0000-0000FE0E0000}"/>
    <cellStyle name="Normal 2 2 2 2 2 2 2 3 2 2" xfId="8555" xr:uid="{00000000-0005-0000-0000-0000FF0E0000}"/>
    <cellStyle name="Normal 2 2 2 2 2 2 2 3 3" xfId="6213" xr:uid="{00000000-0005-0000-0000-0000000F0000}"/>
    <cellStyle name="Normal 2 2 2 2 2 2 2 4" xfId="3366" xr:uid="{00000000-0005-0000-0000-0000010F0000}"/>
    <cellStyle name="Normal 2 2 2 2 2 2 2 4 2" xfId="8552" xr:uid="{00000000-0005-0000-0000-0000020F0000}"/>
    <cellStyle name="Normal 2 2 2 2 2 2 2 5" xfId="6210" xr:uid="{00000000-0005-0000-0000-0000030F0000}"/>
    <cellStyle name="Normal 2 2 2 2 2 2 3" xfId="1292" xr:uid="{00000000-0005-0000-0000-0000040F0000}"/>
    <cellStyle name="Normal 2 2 2 2 2 2 3 2" xfId="2165" xr:uid="{00000000-0005-0000-0000-0000050F0000}"/>
    <cellStyle name="Normal 2 2 2 2 2 2 3 2 2" xfId="4507" xr:uid="{00000000-0005-0000-0000-0000060F0000}"/>
    <cellStyle name="Normal 2 2 2 2 2 2 3 2 2 2" xfId="8557" xr:uid="{00000000-0005-0000-0000-0000070F0000}"/>
    <cellStyle name="Normal 2 2 2 2 2 2 3 2 3" xfId="6215" xr:uid="{00000000-0005-0000-0000-0000080F0000}"/>
    <cellStyle name="Normal 2 2 2 2 2 2 3 3" xfId="3636" xr:uid="{00000000-0005-0000-0000-0000090F0000}"/>
    <cellStyle name="Normal 2 2 2 2 2 2 3 3 2" xfId="8556" xr:uid="{00000000-0005-0000-0000-00000A0F0000}"/>
    <cellStyle name="Normal 2 2 2 2 2 2 3 4" xfId="6214" xr:uid="{00000000-0005-0000-0000-00000B0F0000}"/>
    <cellStyle name="Normal 2 2 2 2 2 2 4" xfId="1184" xr:uid="{00000000-0005-0000-0000-00000C0F0000}"/>
    <cellStyle name="Normal 2 2 2 2 2 2 4 2" xfId="2166" xr:uid="{00000000-0005-0000-0000-00000D0F0000}"/>
    <cellStyle name="Normal 2 2 2 2 2 2 4 2 2" xfId="4508" xr:uid="{00000000-0005-0000-0000-00000E0F0000}"/>
    <cellStyle name="Normal 2 2 2 2 2 2 4 2 2 2" xfId="8559" xr:uid="{00000000-0005-0000-0000-00000F0F0000}"/>
    <cellStyle name="Normal 2 2 2 2 2 2 4 2 3" xfId="6217" xr:uid="{00000000-0005-0000-0000-0000100F0000}"/>
    <cellStyle name="Normal 2 2 2 2 2 2 4 3" xfId="3528" xr:uid="{00000000-0005-0000-0000-0000110F0000}"/>
    <cellStyle name="Normal 2 2 2 2 2 2 4 3 2" xfId="8558" xr:uid="{00000000-0005-0000-0000-0000120F0000}"/>
    <cellStyle name="Normal 2 2 2 2 2 2 4 4" xfId="6216" xr:uid="{00000000-0005-0000-0000-0000130F0000}"/>
    <cellStyle name="Normal 2 2 2 2 2 2 5" xfId="1704" xr:uid="{00000000-0005-0000-0000-0000140F0000}"/>
    <cellStyle name="Normal 2 2 2 2 2 2 5 2" xfId="2167" xr:uid="{00000000-0005-0000-0000-0000150F0000}"/>
    <cellStyle name="Normal 2 2 2 2 2 2 5 2 2" xfId="4509" xr:uid="{00000000-0005-0000-0000-0000160F0000}"/>
    <cellStyle name="Normal 2 2 2 2 2 2 5 2 2 2" xfId="8561" xr:uid="{00000000-0005-0000-0000-0000170F0000}"/>
    <cellStyle name="Normal 2 2 2 2 2 2 5 2 3" xfId="6219" xr:uid="{00000000-0005-0000-0000-0000180F0000}"/>
    <cellStyle name="Normal 2 2 2 2 2 2 5 3" xfId="4046" xr:uid="{00000000-0005-0000-0000-0000190F0000}"/>
    <cellStyle name="Normal 2 2 2 2 2 2 5 3 2" xfId="8560" xr:uid="{00000000-0005-0000-0000-00001A0F0000}"/>
    <cellStyle name="Normal 2 2 2 2 2 2 5 4" xfId="6218" xr:uid="{00000000-0005-0000-0000-00001B0F0000}"/>
    <cellStyle name="Normal 2 2 2 2 2 2 6" xfId="2162" xr:uid="{00000000-0005-0000-0000-00001C0F0000}"/>
    <cellStyle name="Normal 2 2 2 2 2 2 6 2" xfId="4504" xr:uid="{00000000-0005-0000-0000-00001D0F0000}"/>
    <cellStyle name="Normal 2 2 2 2 2 2 6 2 2" xfId="8562" xr:uid="{00000000-0005-0000-0000-00001E0F0000}"/>
    <cellStyle name="Normal 2 2 2 2 2 2 6 3" xfId="6220" xr:uid="{00000000-0005-0000-0000-00001F0F0000}"/>
    <cellStyle name="Normal 2 2 2 2 2 2 7" xfId="3150" xr:uid="{00000000-0005-0000-0000-0000200F0000}"/>
    <cellStyle name="Normal 2 2 2 2 2 2 7 2" xfId="8551" xr:uid="{00000000-0005-0000-0000-0000210F0000}"/>
    <cellStyle name="Normal 2 2 2 2 2 2 8" xfId="6209" xr:uid="{00000000-0005-0000-0000-0000220F0000}"/>
    <cellStyle name="Normal 2 2 2 2 2 3" xfId="860" xr:uid="{00000000-0005-0000-0000-0000230F0000}"/>
    <cellStyle name="Normal 2 2 2 2 2 3 2" xfId="968" xr:uid="{00000000-0005-0000-0000-0000240F0000}"/>
    <cellStyle name="Normal 2 2 2 2 2 3 2 2" xfId="1454" xr:uid="{00000000-0005-0000-0000-0000250F0000}"/>
    <cellStyle name="Normal 2 2 2 2 2 3 2 2 2" xfId="2170" xr:uid="{00000000-0005-0000-0000-0000260F0000}"/>
    <cellStyle name="Normal 2 2 2 2 2 3 2 2 2 2" xfId="4512" xr:uid="{00000000-0005-0000-0000-0000270F0000}"/>
    <cellStyle name="Normal 2 2 2 2 2 3 2 2 2 2 2" xfId="8566" xr:uid="{00000000-0005-0000-0000-0000280F0000}"/>
    <cellStyle name="Normal 2 2 2 2 2 3 2 2 2 3" xfId="6224" xr:uid="{00000000-0005-0000-0000-0000290F0000}"/>
    <cellStyle name="Normal 2 2 2 2 2 3 2 2 3" xfId="3798" xr:uid="{00000000-0005-0000-0000-00002A0F0000}"/>
    <cellStyle name="Normal 2 2 2 2 2 3 2 2 3 2" xfId="8565" xr:uid="{00000000-0005-0000-0000-00002B0F0000}"/>
    <cellStyle name="Normal 2 2 2 2 2 3 2 2 4" xfId="6223" xr:uid="{00000000-0005-0000-0000-00002C0F0000}"/>
    <cellStyle name="Normal 2 2 2 2 2 3 2 3" xfId="2169" xr:uid="{00000000-0005-0000-0000-00002D0F0000}"/>
    <cellStyle name="Normal 2 2 2 2 2 3 2 3 2" xfId="4511" xr:uid="{00000000-0005-0000-0000-00002E0F0000}"/>
    <cellStyle name="Normal 2 2 2 2 2 3 2 3 2 2" xfId="8567" xr:uid="{00000000-0005-0000-0000-00002F0F0000}"/>
    <cellStyle name="Normal 2 2 2 2 2 3 2 3 3" xfId="6225" xr:uid="{00000000-0005-0000-0000-0000300F0000}"/>
    <cellStyle name="Normal 2 2 2 2 2 3 2 4" xfId="3312" xr:uid="{00000000-0005-0000-0000-0000310F0000}"/>
    <cellStyle name="Normal 2 2 2 2 2 3 2 4 2" xfId="8564" xr:uid="{00000000-0005-0000-0000-0000320F0000}"/>
    <cellStyle name="Normal 2 2 2 2 2 3 2 5" xfId="6222" xr:uid="{00000000-0005-0000-0000-0000330F0000}"/>
    <cellStyle name="Normal 2 2 2 2 2 3 3" xfId="1346" xr:uid="{00000000-0005-0000-0000-0000340F0000}"/>
    <cellStyle name="Normal 2 2 2 2 2 3 3 2" xfId="2171" xr:uid="{00000000-0005-0000-0000-0000350F0000}"/>
    <cellStyle name="Normal 2 2 2 2 2 3 3 2 2" xfId="4513" xr:uid="{00000000-0005-0000-0000-0000360F0000}"/>
    <cellStyle name="Normal 2 2 2 2 2 3 3 2 2 2" xfId="8569" xr:uid="{00000000-0005-0000-0000-0000370F0000}"/>
    <cellStyle name="Normal 2 2 2 2 2 3 3 2 3" xfId="6227" xr:uid="{00000000-0005-0000-0000-0000380F0000}"/>
    <cellStyle name="Normal 2 2 2 2 2 3 3 3" xfId="3690" xr:uid="{00000000-0005-0000-0000-0000390F0000}"/>
    <cellStyle name="Normal 2 2 2 2 2 3 3 3 2" xfId="8568" xr:uid="{00000000-0005-0000-0000-00003A0F0000}"/>
    <cellStyle name="Normal 2 2 2 2 2 3 3 4" xfId="6226" xr:uid="{00000000-0005-0000-0000-00003B0F0000}"/>
    <cellStyle name="Normal 2 2 2 2 2 3 4" xfId="1130" xr:uid="{00000000-0005-0000-0000-00003C0F0000}"/>
    <cellStyle name="Normal 2 2 2 2 2 3 4 2" xfId="2172" xr:uid="{00000000-0005-0000-0000-00003D0F0000}"/>
    <cellStyle name="Normal 2 2 2 2 2 3 4 2 2" xfId="4514" xr:uid="{00000000-0005-0000-0000-00003E0F0000}"/>
    <cellStyle name="Normal 2 2 2 2 2 3 4 2 2 2" xfId="8571" xr:uid="{00000000-0005-0000-0000-00003F0F0000}"/>
    <cellStyle name="Normal 2 2 2 2 2 3 4 2 3" xfId="6229" xr:uid="{00000000-0005-0000-0000-0000400F0000}"/>
    <cellStyle name="Normal 2 2 2 2 2 3 4 3" xfId="3474" xr:uid="{00000000-0005-0000-0000-0000410F0000}"/>
    <cellStyle name="Normal 2 2 2 2 2 3 4 3 2" xfId="8570" xr:uid="{00000000-0005-0000-0000-0000420F0000}"/>
    <cellStyle name="Normal 2 2 2 2 2 3 4 4" xfId="6228" xr:uid="{00000000-0005-0000-0000-0000430F0000}"/>
    <cellStyle name="Normal 2 2 2 2 2 3 5" xfId="2168" xr:uid="{00000000-0005-0000-0000-0000440F0000}"/>
    <cellStyle name="Normal 2 2 2 2 2 3 5 2" xfId="4510" xr:uid="{00000000-0005-0000-0000-0000450F0000}"/>
    <cellStyle name="Normal 2 2 2 2 2 3 5 2 2" xfId="8572" xr:uid="{00000000-0005-0000-0000-0000460F0000}"/>
    <cellStyle name="Normal 2 2 2 2 2 3 5 3" xfId="6230" xr:uid="{00000000-0005-0000-0000-0000470F0000}"/>
    <cellStyle name="Normal 2 2 2 2 2 3 6" xfId="3204" xr:uid="{00000000-0005-0000-0000-0000480F0000}"/>
    <cellStyle name="Normal 2 2 2 2 2 3 6 2" xfId="8563" xr:uid="{00000000-0005-0000-0000-0000490F0000}"/>
    <cellStyle name="Normal 2 2 2 2 2 3 7" xfId="6221" xr:uid="{00000000-0005-0000-0000-00004A0F0000}"/>
    <cellStyle name="Normal 2 2 2 2 2 4" xfId="914" xr:uid="{00000000-0005-0000-0000-00004B0F0000}"/>
    <cellStyle name="Normal 2 2 2 2 2 4 2" xfId="1400" xr:uid="{00000000-0005-0000-0000-00004C0F0000}"/>
    <cellStyle name="Normal 2 2 2 2 2 4 2 2" xfId="2174" xr:uid="{00000000-0005-0000-0000-00004D0F0000}"/>
    <cellStyle name="Normal 2 2 2 2 2 4 2 2 2" xfId="4516" xr:uid="{00000000-0005-0000-0000-00004E0F0000}"/>
    <cellStyle name="Normal 2 2 2 2 2 4 2 2 2 2" xfId="8575" xr:uid="{00000000-0005-0000-0000-00004F0F0000}"/>
    <cellStyle name="Normal 2 2 2 2 2 4 2 2 3" xfId="6233" xr:uid="{00000000-0005-0000-0000-0000500F0000}"/>
    <cellStyle name="Normal 2 2 2 2 2 4 2 3" xfId="3744" xr:uid="{00000000-0005-0000-0000-0000510F0000}"/>
    <cellStyle name="Normal 2 2 2 2 2 4 2 3 2" xfId="8574" xr:uid="{00000000-0005-0000-0000-0000520F0000}"/>
    <cellStyle name="Normal 2 2 2 2 2 4 2 4" xfId="6232" xr:uid="{00000000-0005-0000-0000-0000530F0000}"/>
    <cellStyle name="Normal 2 2 2 2 2 4 3" xfId="2173" xr:uid="{00000000-0005-0000-0000-0000540F0000}"/>
    <cellStyle name="Normal 2 2 2 2 2 4 3 2" xfId="4515" xr:uid="{00000000-0005-0000-0000-0000550F0000}"/>
    <cellStyle name="Normal 2 2 2 2 2 4 3 2 2" xfId="8576" xr:uid="{00000000-0005-0000-0000-0000560F0000}"/>
    <cellStyle name="Normal 2 2 2 2 2 4 3 3" xfId="6234" xr:uid="{00000000-0005-0000-0000-0000570F0000}"/>
    <cellStyle name="Normal 2 2 2 2 2 4 4" xfId="3258" xr:uid="{00000000-0005-0000-0000-0000580F0000}"/>
    <cellStyle name="Normal 2 2 2 2 2 4 4 2" xfId="8573" xr:uid="{00000000-0005-0000-0000-0000590F0000}"/>
    <cellStyle name="Normal 2 2 2 2 2 4 5" xfId="6231" xr:uid="{00000000-0005-0000-0000-00005A0F0000}"/>
    <cellStyle name="Normal 2 2 2 2 2 5" xfId="1238" xr:uid="{00000000-0005-0000-0000-00005B0F0000}"/>
    <cellStyle name="Normal 2 2 2 2 2 5 2" xfId="2175" xr:uid="{00000000-0005-0000-0000-00005C0F0000}"/>
    <cellStyle name="Normal 2 2 2 2 2 5 2 2" xfId="4517" xr:uid="{00000000-0005-0000-0000-00005D0F0000}"/>
    <cellStyle name="Normal 2 2 2 2 2 5 2 2 2" xfId="8578" xr:uid="{00000000-0005-0000-0000-00005E0F0000}"/>
    <cellStyle name="Normal 2 2 2 2 2 5 2 3" xfId="6236" xr:uid="{00000000-0005-0000-0000-00005F0F0000}"/>
    <cellStyle name="Normal 2 2 2 2 2 5 3" xfId="3582" xr:uid="{00000000-0005-0000-0000-0000600F0000}"/>
    <cellStyle name="Normal 2 2 2 2 2 5 3 2" xfId="8577" xr:uid="{00000000-0005-0000-0000-0000610F0000}"/>
    <cellStyle name="Normal 2 2 2 2 2 5 4" xfId="6235" xr:uid="{00000000-0005-0000-0000-0000620F0000}"/>
    <cellStyle name="Normal 2 2 2 2 2 6" xfId="1076" xr:uid="{00000000-0005-0000-0000-0000630F0000}"/>
    <cellStyle name="Normal 2 2 2 2 2 6 2" xfId="2176" xr:uid="{00000000-0005-0000-0000-0000640F0000}"/>
    <cellStyle name="Normal 2 2 2 2 2 6 2 2" xfId="4518" xr:uid="{00000000-0005-0000-0000-0000650F0000}"/>
    <cellStyle name="Normal 2 2 2 2 2 6 2 2 2" xfId="8580" xr:uid="{00000000-0005-0000-0000-0000660F0000}"/>
    <cellStyle name="Normal 2 2 2 2 2 6 2 3" xfId="6238" xr:uid="{00000000-0005-0000-0000-0000670F0000}"/>
    <cellStyle name="Normal 2 2 2 2 2 6 3" xfId="3420" xr:uid="{00000000-0005-0000-0000-0000680F0000}"/>
    <cellStyle name="Normal 2 2 2 2 2 6 3 2" xfId="8579" xr:uid="{00000000-0005-0000-0000-0000690F0000}"/>
    <cellStyle name="Normal 2 2 2 2 2 6 4" xfId="6237" xr:uid="{00000000-0005-0000-0000-00006A0F0000}"/>
    <cellStyle name="Normal 2 2 2 2 2 7" xfId="1562" xr:uid="{00000000-0005-0000-0000-00006B0F0000}"/>
    <cellStyle name="Normal 2 2 2 2 2 7 2" xfId="2177" xr:uid="{00000000-0005-0000-0000-00006C0F0000}"/>
    <cellStyle name="Normal 2 2 2 2 2 7 2 2" xfId="4519" xr:uid="{00000000-0005-0000-0000-00006D0F0000}"/>
    <cellStyle name="Normal 2 2 2 2 2 7 2 2 2" xfId="8582" xr:uid="{00000000-0005-0000-0000-00006E0F0000}"/>
    <cellStyle name="Normal 2 2 2 2 2 7 2 3" xfId="6240" xr:uid="{00000000-0005-0000-0000-00006F0F0000}"/>
    <cellStyle name="Normal 2 2 2 2 2 7 3" xfId="3906" xr:uid="{00000000-0005-0000-0000-0000700F0000}"/>
    <cellStyle name="Normal 2 2 2 2 2 7 3 2" xfId="8581" xr:uid="{00000000-0005-0000-0000-0000710F0000}"/>
    <cellStyle name="Normal 2 2 2 2 2 7 4" xfId="6239" xr:uid="{00000000-0005-0000-0000-0000720F0000}"/>
    <cellStyle name="Normal 2 2 2 2 2 8" xfId="752" xr:uid="{00000000-0005-0000-0000-0000730F0000}"/>
    <cellStyle name="Normal 2 2 2 2 2 8 2" xfId="2178" xr:uid="{00000000-0005-0000-0000-0000740F0000}"/>
    <cellStyle name="Normal 2 2 2 2 2 8 2 2" xfId="4520" xr:uid="{00000000-0005-0000-0000-0000750F0000}"/>
    <cellStyle name="Normal 2 2 2 2 2 8 2 2 2" xfId="8584" xr:uid="{00000000-0005-0000-0000-0000760F0000}"/>
    <cellStyle name="Normal 2 2 2 2 2 8 2 3" xfId="6242" xr:uid="{00000000-0005-0000-0000-0000770F0000}"/>
    <cellStyle name="Normal 2 2 2 2 2 8 3" xfId="3096" xr:uid="{00000000-0005-0000-0000-0000780F0000}"/>
    <cellStyle name="Normal 2 2 2 2 2 8 3 2" xfId="8583" xr:uid="{00000000-0005-0000-0000-0000790F0000}"/>
    <cellStyle name="Normal 2 2 2 2 2 8 4" xfId="6241" xr:uid="{00000000-0005-0000-0000-00007A0F0000}"/>
    <cellStyle name="Normal 2 2 2 2 2 9" xfId="1643" xr:uid="{00000000-0005-0000-0000-00007B0F0000}"/>
    <cellStyle name="Normal 2 2 2 2 2 9 2" xfId="2179" xr:uid="{00000000-0005-0000-0000-00007C0F0000}"/>
    <cellStyle name="Normal 2 2 2 2 2 9 2 2" xfId="4521" xr:uid="{00000000-0005-0000-0000-00007D0F0000}"/>
    <cellStyle name="Normal 2 2 2 2 2 9 2 2 2" xfId="8586" xr:uid="{00000000-0005-0000-0000-00007E0F0000}"/>
    <cellStyle name="Normal 2 2 2 2 2 9 2 3" xfId="6244" xr:uid="{00000000-0005-0000-0000-00007F0F0000}"/>
    <cellStyle name="Normal 2 2 2 2 2 9 3" xfId="3987" xr:uid="{00000000-0005-0000-0000-0000800F0000}"/>
    <cellStyle name="Normal 2 2 2 2 2 9 3 2" xfId="8585" xr:uid="{00000000-0005-0000-0000-0000810F0000}"/>
    <cellStyle name="Normal 2 2 2 2 2 9 4" xfId="6243" xr:uid="{00000000-0005-0000-0000-0000820F0000}"/>
    <cellStyle name="Normal 2 2 2 2 3" xfId="634" xr:uid="{00000000-0005-0000-0000-0000830F0000}"/>
    <cellStyle name="Normal 2 2 2 2 3 2" xfId="1021" xr:uid="{00000000-0005-0000-0000-0000840F0000}"/>
    <cellStyle name="Normal 2 2 2 2 3 2 2" xfId="1507" xr:uid="{00000000-0005-0000-0000-0000850F0000}"/>
    <cellStyle name="Normal 2 2 2 2 3 2 2 2" xfId="2182" xr:uid="{00000000-0005-0000-0000-0000860F0000}"/>
    <cellStyle name="Normal 2 2 2 2 3 2 2 2 2" xfId="4524" xr:uid="{00000000-0005-0000-0000-0000870F0000}"/>
    <cellStyle name="Normal 2 2 2 2 3 2 2 2 2 2" xfId="8590" xr:uid="{00000000-0005-0000-0000-0000880F0000}"/>
    <cellStyle name="Normal 2 2 2 2 3 2 2 2 3" xfId="6248" xr:uid="{00000000-0005-0000-0000-0000890F0000}"/>
    <cellStyle name="Normal 2 2 2 2 3 2 2 3" xfId="3851" xr:uid="{00000000-0005-0000-0000-00008A0F0000}"/>
    <cellStyle name="Normal 2 2 2 2 3 2 2 3 2" xfId="8589" xr:uid="{00000000-0005-0000-0000-00008B0F0000}"/>
    <cellStyle name="Normal 2 2 2 2 3 2 2 4" xfId="6247" xr:uid="{00000000-0005-0000-0000-00008C0F0000}"/>
    <cellStyle name="Normal 2 2 2 2 3 2 3" xfId="2181" xr:uid="{00000000-0005-0000-0000-00008D0F0000}"/>
    <cellStyle name="Normal 2 2 2 2 3 2 3 2" xfId="4523" xr:uid="{00000000-0005-0000-0000-00008E0F0000}"/>
    <cellStyle name="Normal 2 2 2 2 3 2 3 2 2" xfId="8591" xr:uid="{00000000-0005-0000-0000-00008F0F0000}"/>
    <cellStyle name="Normal 2 2 2 2 3 2 3 3" xfId="6249" xr:uid="{00000000-0005-0000-0000-0000900F0000}"/>
    <cellStyle name="Normal 2 2 2 2 3 2 4" xfId="3365" xr:uid="{00000000-0005-0000-0000-0000910F0000}"/>
    <cellStyle name="Normal 2 2 2 2 3 2 4 2" xfId="8588" xr:uid="{00000000-0005-0000-0000-0000920F0000}"/>
    <cellStyle name="Normal 2 2 2 2 3 2 5" xfId="6246" xr:uid="{00000000-0005-0000-0000-0000930F0000}"/>
    <cellStyle name="Normal 2 2 2 2 3 3" xfId="1291" xr:uid="{00000000-0005-0000-0000-0000940F0000}"/>
    <cellStyle name="Normal 2 2 2 2 3 3 2" xfId="2183" xr:uid="{00000000-0005-0000-0000-0000950F0000}"/>
    <cellStyle name="Normal 2 2 2 2 3 3 2 2" xfId="4525" xr:uid="{00000000-0005-0000-0000-0000960F0000}"/>
    <cellStyle name="Normal 2 2 2 2 3 3 2 2 2" xfId="8593" xr:uid="{00000000-0005-0000-0000-0000970F0000}"/>
    <cellStyle name="Normal 2 2 2 2 3 3 2 3" xfId="6251" xr:uid="{00000000-0005-0000-0000-0000980F0000}"/>
    <cellStyle name="Normal 2 2 2 2 3 3 3" xfId="3635" xr:uid="{00000000-0005-0000-0000-0000990F0000}"/>
    <cellStyle name="Normal 2 2 2 2 3 3 3 2" xfId="8592" xr:uid="{00000000-0005-0000-0000-00009A0F0000}"/>
    <cellStyle name="Normal 2 2 2 2 3 3 4" xfId="6250" xr:uid="{00000000-0005-0000-0000-00009B0F0000}"/>
    <cellStyle name="Normal 2 2 2 2 3 4" xfId="1183" xr:uid="{00000000-0005-0000-0000-00009C0F0000}"/>
    <cellStyle name="Normal 2 2 2 2 3 4 2" xfId="2184" xr:uid="{00000000-0005-0000-0000-00009D0F0000}"/>
    <cellStyle name="Normal 2 2 2 2 3 4 2 2" xfId="4526" xr:uid="{00000000-0005-0000-0000-00009E0F0000}"/>
    <cellStyle name="Normal 2 2 2 2 3 4 2 2 2" xfId="8595" xr:uid="{00000000-0005-0000-0000-00009F0F0000}"/>
    <cellStyle name="Normal 2 2 2 2 3 4 2 3" xfId="6253" xr:uid="{00000000-0005-0000-0000-0000A00F0000}"/>
    <cellStyle name="Normal 2 2 2 2 3 4 3" xfId="3527" xr:uid="{00000000-0005-0000-0000-0000A10F0000}"/>
    <cellStyle name="Normal 2 2 2 2 3 4 3 2" xfId="8594" xr:uid="{00000000-0005-0000-0000-0000A20F0000}"/>
    <cellStyle name="Normal 2 2 2 2 3 4 4" xfId="6252" xr:uid="{00000000-0005-0000-0000-0000A30F0000}"/>
    <cellStyle name="Normal 2 2 2 2 3 5" xfId="805" xr:uid="{00000000-0005-0000-0000-0000A40F0000}"/>
    <cellStyle name="Normal 2 2 2 2 3 5 2" xfId="2185" xr:uid="{00000000-0005-0000-0000-0000A50F0000}"/>
    <cellStyle name="Normal 2 2 2 2 3 5 2 2" xfId="4527" xr:uid="{00000000-0005-0000-0000-0000A60F0000}"/>
    <cellStyle name="Normal 2 2 2 2 3 5 2 2 2" xfId="8597" xr:uid="{00000000-0005-0000-0000-0000A70F0000}"/>
    <cellStyle name="Normal 2 2 2 2 3 5 2 3" xfId="6255" xr:uid="{00000000-0005-0000-0000-0000A80F0000}"/>
    <cellStyle name="Normal 2 2 2 2 3 5 3" xfId="3149" xr:uid="{00000000-0005-0000-0000-0000A90F0000}"/>
    <cellStyle name="Normal 2 2 2 2 3 5 3 2" xfId="8596" xr:uid="{00000000-0005-0000-0000-0000AA0F0000}"/>
    <cellStyle name="Normal 2 2 2 2 3 5 4" xfId="6254" xr:uid="{00000000-0005-0000-0000-0000AB0F0000}"/>
    <cellStyle name="Normal 2 2 2 2 3 6" xfId="1703" xr:uid="{00000000-0005-0000-0000-0000AC0F0000}"/>
    <cellStyle name="Normal 2 2 2 2 3 6 2" xfId="2186" xr:uid="{00000000-0005-0000-0000-0000AD0F0000}"/>
    <cellStyle name="Normal 2 2 2 2 3 6 2 2" xfId="4528" xr:uid="{00000000-0005-0000-0000-0000AE0F0000}"/>
    <cellStyle name="Normal 2 2 2 2 3 6 2 2 2" xfId="8599" xr:uid="{00000000-0005-0000-0000-0000AF0F0000}"/>
    <cellStyle name="Normal 2 2 2 2 3 6 2 3" xfId="6257" xr:uid="{00000000-0005-0000-0000-0000B00F0000}"/>
    <cellStyle name="Normal 2 2 2 2 3 6 3" xfId="4045" xr:uid="{00000000-0005-0000-0000-0000B10F0000}"/>
    <cellStyle name="Normal 2 2 2 2 3 6 3 2" xfId="8598" xr:uid="{00000000-0005-0000-0000-0000B20F0000}"/>
    <cellStyle name="Normal 2 2 2 2 3 6 4" xfId="6256" xr:uid="{00000000-0005-0000-0000-0000B30F0000}"/>
    <cellStyle name="Normal 2 2 2 2 3 7" xfId="2180" xr:uid="{00000000-0005-0000-0000-0000B40F0000}"/>
    <cellStyle name="Normal 2 2 2 2 3 7 2" xfId="4522" xr:uid="{00000000-0005-0000-0000-0000B50F0000}"/>
    <cellStyle name="Normal 2 2 2 2 3 7 2 2" xfId="8600" xr:uid="{00000000-0005-0000-0000-0000B60F0000}"/>
    <cellStyle name="Normal 2 2 2 2 3 7 3" xfId="6258" xr:uid="{00000000-0005-0000-0000-0000B70F0000}"/>
    <cellStyle name="Normal 2 2 2 2 3 8" xfId="2978" xr:uid="{00000000-0005-0000-0000-0000B80F0000}"/>
    <cellStyle name="Normal 2 2 2 2 3 8 2" xfId="8587" xr:uid="{00000000-0005-0000-0000-0000B90F0000}"/>
    <cellStyle name="Normal 2 2 2 2 3 9" xfId="6245" xr:uid="{00000000-0005-0000-0000-0000BA0F0000}"/>
    <cellStyle name="Normal 2 2 2 2 4" xfId="661" xr:uid="{00000000-0005-0000-0000-0000BB0F0000}"/>
    <cellStyle name="Normal 2 2 2 2 4 2" xfId="967" xr:uid="{00000000-0005-0000-0000-0000BC0F0000}"/>
    <cellStyle name="Normal 2 2 2 2 4 2 2" xfId="1453" xr:uid="{00000000-0005-0000-0000-0000BD0F0000}"/>
    <cellStyle name="Normal 2 2 2 2 4 2 2 2" xfId="2189" xr:uid="{00000000-0005-0000-0000-0000BE0F0000}"/>
    <cellStyle name="Normal 2 2 2 2 4 2 2 2 2" xfId="4531" xr:uid="{00000000-0005-0000-0000-0000BF0F0000}"/>
    <cellStyle name="Normal 2 2 2 2 4 2 2 2 2 2" xfId="8604" xr:uid="{00000000-0005-0000-0000-0000C00F0000}"/>
    <cellStyle name="Normal 2 2 2 2 4 2 2 2 3" xfId="6262" xr:uid="{00000000-0005-0000-0000-0000C10F0000}"/>
    <cellStyle name="Normal 2 2 2 2 4 2 2 3" xfId="3797" xr:uid="{00000000-0005-0000-0000-0000C20F0000}"/>
    <cellStyle name="Normal 2 2 2 2 4 2 2 3 2" xfId="8603" xr:uid="{00000000-0005-0000-0000-0000C30F0000}"/>
    <cellStyle name="Normal 2 2 2 2 4 2 2 4" xfId="6261" xr:uid="{00000000-0005-0000-0000-0000C40F0000}"/>
    <cellStyle name="Normal 2 2 2 2 4 2 3" xfId="2188" xr:uid="{00000000-0005-0000-0000-0000C50F0000}"/>
    <cellStyle name="Normal 2 2 2 2 4 2 3 2" xfId="4530" xr:uid="{00000000-0005-0000-0000-0000C60F0000}"/>
    <cellStyle name="Normal 2 2 2 2 4 2 3 2 2" xfId="8605" xr:uid="{00000000-0005-0000-0000-0000C70F0000}"/>
    <cellStyle name="Normal 2 2 2 2 4 2 3 3" xfId="6263" xr:uid="{00000000-0005-0000-0000-0000C80F0000}"/>
    <cellStyle name="Normal 2 2 2 2 4 2 4" xfId="3311" xr:uid="{00000000-0005-0000-0000-0000C90F0000}"/>
    <cellStyle name="Normal 2 2 2 2 4 2 4 2" xfId="8602" xr:uid="{00000000-0005-0000-0000-0000CA0F0000}"/>
    <cellStyle name="Normal 2 2 2 2 4 2 5" xfId="6260" xr:uid="{00000000-0005-0000-0000-0000CB0F0000}"/>
    <cellStyle name="Normal 2 2 2 2 4 3" xfId="1345" xr:uid="{00000000-0005-0000-0000-0000CC0F0000}"/>
    <cellStyle name="Normal 2 2 2 2 4 3 2" xfId="2190" xr:uid="{00000000-0005-0000-0000-0000CD0F0000}"/>
    <cellStyle name="Normal 2 2 2 2 4 3 2 2" xfId="4532" xr:uid="{00000000-0005-0000-0000-0000CE0F0000}"/>
    <cellStyle name="Normal 2 2 2 2 4 3 2 2 2" xfId="8607" xr:uid="{00000000-0005-0000-0000-0000CF0F0000}"/>
    <cellStyle name="Normal 2 2 2 2 4 3 2 3" xfId="6265" xr:uid="{00000000-0005-0000-0000-0000D00F0000}"/>
    <cellStyle name="Normal 2 2 2 2 4 3 3" xfId="3689" xr:uid="{00000000-0005-0000-0000-0000D10F0000}"/>
    <cellStyle name="Normal 2 2 2 2 4 3 3 2" xfId="8606" xr:uid="{00000000-0005-0000-0000-0000D20F0000}"/>
    <cellStyle name="Normal 2 2 2 2 4 3 4" xfId="6264" xr:uid="{00000000-0005-0000-0000-0000D30F0000}"/>
    <cellStyle name="Normal 2 2 2 2 4 4" xfId="1129" xr:uid="{00000000-0005-0000-0000-0000D40F0000}"/>
    <cellStyle name="Normal 2 2 2 2 4 4 2" xfId="2191" xr:uid="{00000000-0005-0000-0000-0000D50F0000}"/>
    <cellStyle name="Normal 2 2 2 2 4 4 2 2" xfId="4533" xr:uid="{00000000-0005-0000-0000-0000D60F0000}"/>
    <cellStyle name="Normal 2 2 2 2 4 4 2 2 2" xfId="8609" xr:uid="{00000000-0005-0000-0000-0000D70F0000}"/>
    <cellStyle name="Normal 2 2 2 2 4 4 2 3" xfId="6267" xr:uid="{00000000-0005-0000-0000-0000D80F0000}"/>
    <cellStyle name="Normal 2 2 2 2 4 4 3" xfId="3473" xr:uid="{00000000-0005-0000-0000-0000D90F0000}"/>
    <cellStyle name="Normal 2 2 2 2 4 4 3 2" xfId="8608" xr:uid="{00000000-0005-0000-0000-0000DA0F0000}"/>
    <cellStyle name="Normal 2 2 2 2 4 4 4" xfId="6266" xr:uid="{00000000-0005-0000-0000-0000DB0F0000}"/>
    <cellStyle name="Normal 2 2 2 2 4 5" xfId="859" xr:uid="{00000000-0005-0000-0000-0000DC0F0000}"/>
    <cellStyle name="Normal 2 2 2 2 4 5 2" xfId="2192" xr:uid="{00000000-0005-0000-0000-0000DD0F0000}"/>
    <cellStyle name="Normal 2 2 2 2 4 5 2 2" xfId="4534" xr:uid="{00000000-0005-0000-0000-0000DE0F0000}"/>
    <cellStyle name="Normal 2 2 2 2 4 5 2 2 2" xfId="8611" xr:uid="{00000000-0005-0000-0000-0000DF0F0000}"/>
    <cellStyle name="Normal 2 2 2 2 4 5 2 3" xfId="6269" xr:uid="{00000000-0005-0000-0000-0000E00F0000}"/>
    <cellStyle name="Normal 2 2 2 2 4 5 3" xfId="3203" xr:uid="{00000000-0005-0000-0000-0000E10F0000}"/>
    <cellStyle name="Normal 2 2 2 2 4 5 3 2" xfId="8610" xr:uid="{00000000-0005-0000-0000-0000E20F0000}"/>
    <cellStyle name="Normal 2 2 2 2 4 5 4" xfId="6268" xr:uid="{00000000-0005-0000-0000-0000E30F0000}"/>
    <cellStyle name="Normal 2 2 2 2 4 6" xfId="2187" xr:uid="{00000000-0005-0000-0000-0000E40F0000}"/>
    <cellStyle name="Normal 2 2 2 2 4 6 2" xfId="4529" xr:uid="{00000000-0005-0000-0000-0000E50F0000}"/>
    <cellStyle name="Normal 2 2 2 2 4 6 2 2" xfId="8612" xr:uid="{00000000-0005-0000-0000-0000E60F0000}"/>
    <cellStyle name="Normal 2 2 2 2 4 6 3" xfId="6270" xr:uid="{00000000-0005-0000-0000-0000E70F0000}"/>
    <cellStyle name="Normal 2 2 2 2 4 7" xfId="3005" xr:uid="{00000000-0005-0000-0000-0000E80F0000}"/>
    <cellStyle name="Normal 2 2 2 2 4 7 2" xfId="8601" xr:uid="{00000000-0005-0000-0000-0000E90F0000}"/>
    <cellStyle name="Normal 2 2 2 2 4 8" xfId="6259" xr:uid="{00000000-0005-0000-0000-0000EA0F0000}"/>
    <cellStyle name="Normal 2 2 2 2 5" xfId="688" xr:uid="{00000000-0005-0000-0000-0000EB0F0000}"/>
    <cellStyle name="Normal 2 2 2 2 5 2" xfId="1399" xr:uid="{00000000-0005-0000-0000-0000EC0F0000}"/>
    <cellStyle name="Normal 2 2 2 2 5 2 2" xfId="2194" xr:uid="{00000000-0005-0000-0000-0000ED0F0000}"/>
    <cellStyle name="Normal 2 2 2 2 5 2 2 2" xfId="4536" xr:uid="{00000000-0005-0000-0000-0000EE0F0000}"/>
    <cellStyle name="Normal 2 2 2 2 5 2 2 2 2" xfId="8615" xr:uid="{00000000-0005-0000-0000-0000EF0F0000}"/>
    <cellStyle name="Normal 2 2 2 2 5 2 2 3" xfId="6273" xr:uid="{00000000-0005-0000-0000-0000F00F0000}"/>
    <cellStyle name="Normal 2 2 2 2 5 2 3" xfId="3743" xr:uid="{00000000-0005-0000-0000-0000F10F0000}"/>
    <cellStyle name="Normal 2 2 2 2 5 2 3 2" xfId="8614" xr:uid="{00000000-0005-0000-0000-0000F20F0000}"/>
    <cellStyle name="Normal 2 2 2 2 5 2 4" xfId="6272" xr:uid="{00000000-0005-0000-0000-0000F30F0000}"/>
    <cellStyle name="Normal 2 2 2 2 5 3" xfId="913" xr:uid="{00000000-0005-0000-0000-0000F40F0000}"/>
    <cellStyle name="Normal 2 2 2 2 5 3 2" xfId="2195" xr:uid="{00000000-0005-0000-0000-0000F50F0000}"/>
    <cellStyle name="Normal 2 2 2 2 5 3 2 2" xfId="4537" xr:uid="{00000000-0005-0000-0000-0000F60F0000}"/>
    <cellStyle name="Normal 2 2 2 2 5 3 2 2 2" xfId="8617" xr:uid="{00000000-0005-0000-0000-0000F70F0000}"/>
    <cellStyle name="Normal 2 2 2 2 5 3 2 3" xfId="6275" xr:uid="{00000000-0005-0000-0000-0000F80F0000}"/>
    <cellStyle name="Normal 2 2 2 2 5 3 3" xfId="3257" xr:uid="{00000000-0005-0000-0000-0000F90F0000}"/>
    <cellStyle name="Normal 2 2 2 2 5 3 3 2" xfId="8616" xr:uid="{00000000-0005-0000-0000-0000FA0F0000}"/>
    <cellStyle name="Normal 2 2 2 2 5 3 4" xfId="6274" xr:uid="{00000000-0005-0000-0000-0000FB0F0000}"/>
    <cellStyle name="Normal 2 2 2 2 5 4" xfId="2193" xr:uid="{00000000-0005-0000-0000-0000FC0F0000}"/>
    <cellStyle name="Normal 2 2 2 2 5 4 2" xfId="4535" xr:uid="{00000000-0005-0000-0000-0000FD0F0000}"/>
    <cellStyle name="Normal 2 2 2 2 5 4 2 2" xfId="8618" xr:uid="{00000000-0005-0000-0000-0000FE0F0000}"/>
    <cellStyle name="Normal 2 2 2 2 5 4 3" xfId="6276" xr:uid="{00000000-0005-0000-0000-0000FF0F0000}"/>
    <cellStyle name="Normal 2 2 2 2 5 5" xfId="3032" xr:uid="{00000000-0005-0000-0000-000000100000}"/>
    <cellStyle name="Normal 2 2 2 2 5 5 2" xfId="8613" xr:uid="{00000000-0005-0000-0000-000001100000}"/>
    <cellStyle name="Normal 2 2 2 2 5 6" xfId="6271" xr:uid="{00000000-0005-0000-0000-000002100000}"/>
    <cellStyle name="Normal 2 2 2 2 6" xfId="715" xr:uid="{00000000-0005-0000-0000-000003100000}"/>
    <cellStyle name="Normal 2 2 2 2 6 2" xfId="1237" xr:uid="{00000000-0005-0000-0000-000004100000}"/>
    <cellStyle name="Normal 2 2 2 2 6 2 2" xfId="2197" xr:uid="{00000000-0005-0000-0000-000005100000}"/>
    <cellStyle name="Normal 2 2 2 2 6 2 2 2" xfId="4539" xr:uid="{00000000-0005-0000-0000-000006100000}"/>
    <cellStyle name="Normal 2 2 2 2 6 2 2 2 2" xfId="8621" xr:uid="{00000000-0005-0000-0000-000007100000}"/>
    <cellStyle name="Normal 2 2 2 2 6 2 2 3" xfId="6279" xr:uid="{00000000-0005-0000-0000-000008100000}"/>
    <cellStyle name="Normal 2 2 2 2 6 2 3" xfId="3581" xr:uid="{00000000-0005-0000-0000-000009100000}"/>
    <cellStyle name="Normal 2 2 2 2 6 2 3 2" xfId="8620" xr:uid="{00000000-0005-0000-0000-00000A100000}"/>
    <cellStyle name="Normal 2 2 2 2 6 2 4" xfId="6278" xr:uid="{00000000-0005-0000-0000-00000B100000}"/>
    <cellStyle name="Normal 2 2 2 2 6 3" xfId="2196" xr:uid="{00000000-0005-0000-0000-00000C100000}"/>
    <cellStyle name="Normal 2 2 2 2 6 3 2" xfId="4538" xr:uid="{00000000-0005-0000-0000-00000D100000}"/>
    <cellStyle name="Normal 2 2 2 2 6 3 2 2" xfId="8622" xr:uid="{00000000-0005-0000-0000-00000E100000}"/>
    <cellStyle name="Normal 2 2 2 2 6 3 3" xfId="6280" xr:uid="{00000000-0005-0000-0000-00000F100000}"/>
    <cellStyle name="Normal 2 2 2 2 6 4" xfId="3059" xr:uid="{00000000-0005-0000-0000-000010100000}"/>
    <cellStyle name="Normal 2 2 2 2 6 4 2" xfId="8619" xr:uid="{00000000-0005-0000-0000-000011100000}"/>
    <cellStyle name="Normal 2 2 2 2 6 5" xfId="6277" xr:uid="{00000000-0005-0000-0000-000012100000}"/>
    <cellStyle name="Normal 2 2 2 2 7" xfId="1075" xr:uid="{00000000-0005-0000-0000-000013100000}"/>
    <cellStyle name="Normal 2 2 2 2 7 2" xfId="2198" xr:uid="{00000000-0005-0000-0000-000014100000}"/>
    <cellStyle name="Normal 2 2 2 2 7 2 2" xfId="4540" xr:uid="{00000000-0005-0000-0000-000015100000}"/>
    <cellStyle name="Normal 2 2 2 2 7 2 2 2" xfId="8624" xr:uid="{00000000-0005-0000-0000-000016100000}"/>
    <cellStyle name="Normal 2 2 2 2 7 2 3" xfId="6282" xr:uid="{00000000-0005-0000-0000-000017100000}"/>
    <cellStyle name="Normal 2 2 2 2 7 3" xfId="3419" xr:uid="{00000000-0005-0000-0000-000018100000}"/>
    <cellStyle name="Normal 2 2 2 2 7 3 2" xfId="8623" xr:uid="{00000000-0005-0000-0000-000019100000}"/>
    <cellStyle name="Normal 2 2 2 2 7 4" xfId="6281" xr:uid="{00000000-0005-0000-0000-00001A100000}"/>
    <cellStyle name="Normal 2 2 2 2 8" xfId="1561" xr:uid="{00000000-0005-0000-0000-00001B100000}"/>
    <cellStyle name="Normal 2 2 2 2 8 2" xfId="2199" xr:uid="{00000000-0005-0000-0000-00001C100000}"/>
    <cellStyle name="Normal 2 2 2 2 8 2 2" xfId="4541" xr:uid="{00000000-0005-0000-0000-00001D100000}"/>
    <cellStyle name="Normal 2 2 2 2 8 2 2 2" xfId="8626" xr:uid="{00000000-0005-0000-0000-00001E100000}"/>
    <cellStyle name="Normal 2 2 2 2 8 2 3" xfId="6284" xr:uid="{00000000-0005-0000-0000-00001F100000}"/>
    <cellStyle name="Normal 2 2 2 2 8 3" xfId="3905" xr:uid="{00000000-0005-0000-0000-000020100000}"/>
    <cellStyle name="Normal 2 2 2 2 8 3 2" xfId="8625" xr:uid="{00000000-0005-0000-0000-000021100000}"/>
    <cellStyle name="Normal 2 2 2 2 8 4" xfId="6283" xr:uid="{00000000-0005-0000-0000-000022100000}"/>
    <cellStyle name="Normal 2 2 2 2 9" xfId="751" xr:uid="{00000000-0005-0000-0000-000023100000}"/>
    <cellStyle name="Normal 2 2 2 2 9 2" xfId="2200" xr:uid="{00000000-0005-0000-0000-000024100000}"/>
    <cellStyle name="Normal 2 2 2 2 9 2 2" xfId="4542" xr:uid="{00000000-0005-0000-0000-000025100000}"/>
    <cellStyle name="Normal 2 2 2 2 9 2 2 2" xfId="8628" xr:uid="{00000000-0005-0000-0000-000026100000}"/>
    <cellStyle name="Normal 2 2 2 2 9 2 3" xfId="6286" xr:uid="{00000000-0005-0000-0000-000027100000}"/>
    <cellStyle name="Normal 2 2 2 2 9 3" xfId="3095" xr:uid="{00000000-0005-0000-0000-000028100000}"/>
    <cellStyle name="Normal 2 2 2 2 9 3 2" xfId="8627" xr:uid="{00000000-0005-0000-0000-000029100000}"/>
    <cellStyle name="Normal 2 2 2 2 9 4" xfId="6285" xr:uid="{00000000-0005-0000-0000-00002A100000}"/>
    <cellStyle name="Normal 2 2 2 3" xfId="519" xr:uid="{00000000-0005-0000-0000-00002B100000}"/>
    <cellStyle name="Normal 2 2 3" xfId="305" xr:uid="{00000000-0005-0000-0000-00002C100000}"/>
    <cellStyle name="Normal 2 2 4" xfId="306" xr:uid="{00000000-0005-0000-0000-00002D100000}"/>
    <cellStyle name="Normal 2 2 4 10" xfId="1607" xr:uid="{00000000-0005-0000-0000-00002E100000}"/>
    <cellStyle name="Normal 2 2 4 10 2" xfId="2202" xr:uid="{00000000-0005-0000-0000-00002F100000}"/>
    <cellStyle name="Normal 2 2 4 10 2 2" xfId="4544" xr:uid="{00000000-0005-0000-0000-000030100000}"/>
    <cellStyle name="Normal 2 2 4 10 2 2 2" xfId="8631" xr:uid="{00000000-0005-0000-0000-000031100000}"/>
    <cellStyle name="Normal 2 2 4 10 2 3" xfId="6289" xr:uid="{00000000-0005-0000-0000-000032100000}"/>
    <cellStyle name="Normal 2 2 4 10 3" xfId="3951" xr:uid="{00000000-0005-0000-0000-000033100000}"/>
    <cellStyle name="Normal 2 2 4 10 3 2" xfId="8630" xr:uid="{00000000-0005-0000-0000-000034100000}"/>
    <cellStyle name="Normal 2 2 4 10 4" xfId="6288" xr:uid="{00000000-0005-0000-0000-000035100000}"/>
    <cellStyle name="Normal 2 2 4 11" xfId="1644" xr:uid="{00000000-0005-0000-0000-000036100000}"/>
    <cellStyle name="Normal 2 2 4 11 2" xfId="2203" xr:uid="{00000000-0005-0000-0000-000037100000}"/>
    <cellStyle name="Normal 2 2 4 11 2 2" xfId="4545" xr:uid="{00000000-0005-0000-0000-000038100000}"/>
    <cellStyle name="Normal 2 2 4 11 2 2 2" xfId="8633" xr:uid="{00000000-0005-0000-0000-000039100000}"/>
    <cellStyle name="Normal 2 2 4 11 2 3" xfId="6291" xr:uid="{00000000-0005-0000-0000-00003A100000}"/>
    <cellStyle name="Normal 2 2 4 11 3" xfId="3988" xr:uid="{00000000-0005-0000-0000-00003B100000}"/>
    <cellStyle name="Normal 2 2 4 11 3 2" xfId="8632" xr:uid="{00000000-0005-0000-0000-00003C100000}"/>
    <cellStyle name="Normal 2 2 4 11 4" xfId="6290" xr:uid="{00000000-0005-0000-0000-00003D100000}"/>
    <cellStyle name="Normal 2 2 4 12" xfId="2201" xr:uid="{00000000-0005-0000-0000-00003E100000}"/>
    <cellStyle name="Normal 2 2 4 12 2" xfId="4543" xr:uid="{00000000-0005-0000-0000-00003F100000}"/>
    <cellStyle name="Normal 2 2 4 12 2 2" xfId="8634" xr:uid="{00000000-0005-0000-0000-000040100000}"/>
    <cellStyle name="Normal 2 2 4 12 3" xfId="6292" xr:uid="{00000000-0005-0000-0000-000041100000}"/>
    <cellStyle name="Normal 2 2 4 13" xfId="2925" xr:uid="{00000000-0005-0000-0000-000042100000}"/>
    <cellStyle name="Normal 2 2 4 13 2" xfId="8629" xr:uid="{00000000-0005-0000-0000-000043100000}"/>
    <cellStyle name="Normal 2 2 4 14" xfId="6287" xr:uid="{00000000-0005-0000-0000-000044100000}"/>
    <cellStyle name="Normal 2 2 4 2" xfId="521" xr:uid="{00000000-0005-0000-0000-000045100000}"/>
    <cellStyle name="Normal 2 2 4 2 10" xfId="2204" xr:uid="{00000000-0005-0000-0000-000046100000}"/>
    <cellStyle name="Normal 2 2 4 2 10 2" xfId="4546" xr:uid="{00000000-0005-0000-0000-000047100000}"/>
    <cellStyle name="Normal 2 2 4 2 10 2 2" xfId="8636" xr:uid="{00000000-0005-0000-0000-000048100000}"/>
    <cellStyle name="Normal 2 2 4 2 10 3" xfId="6294" xr:uid="{00000000-0005-0000-0000-000049100000}"/>
    <cellStyle name="Normal 2 2 4 2 11" xfId="2952" xr:uid="{00000000-0005-0000-0000-00004A100000}"/>
    <cellStyle name="Normal 2 2 4 2 11 2" xfId="8635" xr:uid="{00000000-0005-0000-0000-00004B100000}"/>
    <cellStyle name="Normal 2 2 4 2 12" xfId="6293" xr:uid="{00000000-0005-0000-0000-00004C100000}"/>
    <cellStyle name="Normal 2 2 4 2 2" xfId="808" xr:uid="{00000000-0005-0000-0000-00004D100000}"/>
    <cellStyle name="Normal 2 2 4 2 2 2" xfId="1024" xr:uid="{00000000-0005-0000-0000-00004E100000}"/>
    <cellStyle name="Normal 2 2 4 2 2 2 2" xfId="1510" xr:uid="{00000000-0005-0000-0000-00004F100000}"/>
    <cellStyle name="Normal 2 2 4 2 2 2 2 2" xfId="2207" xr:uid="{00000000-0005-0000-0000-000050100000}"/>
    <cellStyle name="Normal 2 2 4 2 2 2 2 2 2" xfId="4549" xr:uid="{00000000-0005-0000-0000-000051100000}"/>
    <cellStyle name="Normal 2 2 4 2 2 2 2 2 2 2" xfId="8640" xr:uid="{00000000-0005-0000-0000-000052100000}"/>
    <cellStyle name="Normal 2 2 4 2 2 2 2 2 3" xfId="6298" xr:uid="{00000000-0005-0000-0000-000053100000}"/>
    <cellStyle name="Normal 2 2 4 2 2 2 2 3" xfId="3854" xr:uid="{00000000-0005-0000-0000-000054100000}"/>
    <cellStyle name="Normal 2 2 4 2 2 2 2 3 2" xfId="8639" xr:uid="{00000000-0005-0000-0000-000055100000}"/>
    <cellStyle name="Normal 2 2 4 2 2 2 2 4" xfId="6297" xr:uid="{00000000-0005-0000-0000-000056100000}"/>
    <cellStyle name="Normal 2 2 4 2 2 2 3" xfId="2206" xr:uid="{00000000-0005-0000-0000-000057100000}"/>
    <cellStyle name="Normal 2 2 4 2 2 2 3 2" xfId="4548" xr:uid="{00000000-0005-0000-0000-000058100000}"/>
    <cellStyle name="Normal 2 2 4 2 2 2 3 2 2" xfId="8641" xr:uid="{00000000-0005-0000-0000-000059100000}"/>
    <cellStyle name="Normal 2 2 4 2 2 2 3 3" xfId="6299" xr:uid="{00000000-0005-0000-0000-00005A100000}"/>
    <cellStyle name="Normal 2 2 4 2 2 2 4" xfId="3368" xr:uid="{00000000-0005-0000-0000-00005B100000}"/>
    <cellStyle name="Normal 2 2 4 2 2 2 4 2" xfId="8638" xr:uid="{00000000-0005-0000-0000-00005C100000}"/>
    <cellStyle name="Normal 2 2 4 2 2 2 5" xfId="6296" xr:uid="{00000000-0005-0000-0000-00005D100000}"/>
    <cellStyle name="Normal 2 2 4 2 2 3" xfId="1294" xr:uid="{00000000-0005-0000-0000-00005E100000}"/>
    <cellStyle name="Normal 2 2 4 2 2 3 2" xfId="2208" xr:uid="{00000000-0005-0000-0000-00005F100000}"/>
    <cellStyle name="Normal 2 2 4 2 2 3 2 2" xfId="4550" xr:uid="{00000000-0005-0000-0000-000060100000}"/>
    <cellStyle name="Normal 2 2 4 2 2 3 2 2 2" xfId="8643" xr:uid="{00000000-0005-0000-0000-000061100000}"/>
    <cellStyle name="Normal 2 2 4 2 2 3 2 3" xfId="6301" xr:uid="{00000000-0005-0000-0000-000062100000}"/>
    <cellStyle name="Normal 2 2 4 2 2 3 3" xfId="3638" xr:uid="{00000000-0005-0000-0000-000063100000}"/>
    <cellStyle name="Normal 2 2 4 2 2 3 3 2" xfId="8642" xr:uid="{00000000-0005-0000-0000-000064100000}"/>
    <cellStyle name="Normal 2 2 4 2 2 3 4" xfId="6300" xr:uid="{00000000-0005-0000-0000-000065100000}"/>
    <cellStyle name="Normal 2 2 4 2 2 4" xfId="1186" xr:uid="{00000000-0005-0000-0000-000066100000}"/>
    <cellStyle name="Normal 2 2 4 2 2 4 2" xfId="2209" xr:uid="{00000000-0005-0000-0000-000067100000}"/>
    <cellStyle name="Normal 2 2 4 2 2 4 2 2" xfId="4551" xr:uid="{00000000-0005-0000-0000-000068100000}"/>
    <cellStyle name="Normal 2 2 4 2 2 4 2 2 2" xfId="8645" xr:uid="{00000000-0005-0000-0000-000069100000}"/>
    <cellStyle name="Normal 2 2 4 2 2 4 2 3" xfId="6303" xr:uid="{00000000-0005-0000-0000-00006A100000}"/>
    <cellStyle name="Normal 2 2 4 2 2 4 3" xfId="3530" xr:uid="{00000000-0005-0000-0000-00006B100000}"/>
    <cellStyle name="Normal 2 2 4 2 2 4 3 2" xfId="8644" xr:uid="{00000000-0005-0000-0000-00006C100000}"/>
    <cellStyle name="Normal 2 2 4 2 2 4 4" xfId="6302" xr:uid="{00000000-0005-0000-0000-00006D100000}"/>
    <cellStyle name="Normal 2 2 4 2 2 5" xfId="1706" xr:uid="{00000000-0005-0000-0000-00006E100000}"/>
    <cellStyle name="Normal 2 2 4 2 2 5 2" xfId="2210" xr:uid="{00000000-0005-0000-0000-00006F100000}"/>
    <cellStyle name="Normal 2 2 4 2 2 5 2 2" xfId="4552" xr:uid="{00000000-0005-0000-0000-000070100000}"/>
    <cellStyle name="Normal 2 2 4 2 2 5 2 2 2" xfId="8647" xr:uid="{00000000-0005-0000-0000-000071100000}"/>
    <cellStyle name="Normal 2 2 4 2 2 5 2 3" xfId="6305" xr:uid="{00000000-0005-0000-0000-000072100000}"/>
    <cellStyle name="Normal 2 2 4 2 2 5 3" xfId="4048" xr:uid="{00000000-0005-0000-0000-000073100000}"/>
    <cellStyle name="Normal 2 2 4 2 2 5 3 2" xfId="8646" xr:uid="{00000000-0005-0000-0000-000074100000}"/>
    <cellStyle name="Normal 2 2 4 2 2 5 4" xfId="6304" xr:uid="{00000000-0005-0000-0000-000075100000}"/>
    <cellStyle name="Normal 2 2 4 2 2 6" xfId="2205" xr:uid="{00000000-0005-0000-0000-000076100000}"/>
    <cellStyle name="Normal 2 2 4 2 2 6 2" xfId="4547" xr:uid="{00000000-0005-0000-0000-000077100000}"/>
    <cellStyle name="Normal 2 2 4 2 2 6 2 2" xfId="8648" xr:uid="{00000000-0005-0000-0000-000078100000}"/>
    <cellStyle name="Normal 2 2 4 2 2 6 3" xfId="6306" xr:uid="{00000000-0005-0000-0000-000079100000}"/>
    <cellStyle name="Normal 2 2 4 2 2 7" xfId="3152" xr:uid="{00000000-0005-0000-0000-00007A100000}"/>
    <cellStyle name="Normal 2 2 4 2 2 7 2" xfId="8637" xr:uid="{00000000-0005-0000-0000-00007B100000}"/>
    <cellStyle name="Normal 2 2 4 2 2 8" xfId="6295" xr:uid="{00000000-0005-0000-0000-00007C100000}"/>
    <cellStyle name="Normal 2 2 4 2 3" xfId="862" xr:uid="{00000000-0005-0000-0000-00007D100000}"/>
    <cellStyle name="Normal 2 2 4 2 3 2" xfId="970" xr:uid="{00000000-0005-0000-0000-00007E100000}"/>
    <cellStyle name="Normal 2 2 4 2 3 2 2" xfId="1456" xr:uid="{00000000-0005-0000-0000-00007F100000}"/>
    <cellStyle name="Normal 2 2 4 2 3 2 2 2" xfId="2213" xr:uid="{00000000-0005-0000-0000-000080100000}"/>
    <cellStyle name="Normal 2 2 4 2 3 2 2 2 2" xfId="4555" xr:uid="{00000000-0005-0000-0000-000081100000}"/>
    <cellStyle name="Normal 2 2 4 2 3 2 2 2 2 2" xfId="8652" xr:uid="{00000000-0005-0000-0000-000082100000}"/>
    <cellStyle name="Normal 2 2 4 2 3 2 2 2 3" xfId="6310" xr:uid="{00000000-0005-0000-0000-000083100000}"/>
    <cellStyle name="Normal 2 2 4 2 3 2 2 3" xfId="3800" xr:uid="{00000000-0005-0000-0000-000084100000}"/>
    <cellStyle name="Normal 2 2 4 2 3 2 2 3 2" xfId="8651" xr:uid="{00000000-0005-0000-0000-000085100000}"/>
    <cellStyle name="Normal 2 2 4 2 3 2 2 4" xfId="6309" xr:uid="{00000000-0005-0000-0000-000086100000}"/>
    <cellStyle name="Normal 2 2 4 2 3 2 3" xfId="2212" xr:uid="{00000000-0005-0000-0000-000087100000}"/>
    <cellStyle name="Normal 2 2 4 2 3 2 3 2" xfId="4554" xr:uid="{00000000-0005-0000-0000-000088100000}"/>
    <cellStyle name="Normal 2 2 4 2 3 2 3 2 2" xfId="8653" xr:uid="{00000000-0005-0000-0000-000089100000}"/>
    <cellStyle name="Normal 2 2 4 2 3 2 3 3" xfId="6311" xr:uid="{00000000-0005-0000-0000-00008A100000}"/>
    <cellStyle name="Normal 2 2 4 2 3 2 4" xfId="3314" xr:uid="{00000000-0005-0000-0000-00008B100000}"/>
    <cellStyle name="Normal 2 2 4 2 3 2 4 2" xfId="8650" xr:uid="{00000000-0005-0000-0000-00008C100000}"/>
    <cellStyle name="Normal 2 2 4 2 3 2 5" xfId="6308" xr:uid="{00000000-0005-0000-0000-00008D100000}"/>
    <cellStyle name="Normal 2 2 4 2 3 3" xfId="1348" xr:uid="{00000000-0005-0000-0000-00008E100000}"/>
    <cellStyle name="Normal 2 2 4 2 3 3 2" xfId="2214" xr:uid="{00000000-0005-0000-0000-00008F100000}"/>
    <cellStyle name="Normal 2 2 4 2 3 3 2 2" xfId="4556" xr:uid="{00000000-0005-0000-0000-000090100000}"/>
    <cellStyle name="Normal 2 2 4 2 3 3 2 2 2" xfId="8655" xr:uid="{00000000-0005-0000-0000-000091100000}"/>
    <cellStyle name="Normal 2 2 4 2 3 3 2 3" xfId="6313" xr:uid="{00000000-0005-0000-0000-000092100000}"/>
    <cellStyle name="Normal 2 2 4 2 3 3 3" xfId="3692" xr:uid="{00000000-0005-0000-0000-000093100000}"/>
    <cellStyle name="Normal 2 2 4 2 3 3 3 2" xfId="8654" xr:uid="{00000000-0005-0000-0000-000094100000}"/>
    <cellStyle name="Normal 2 2 4 2 3 3 4" xfId="6312" xr:uid="{00000000-0005-0000-0000-000095100000}"/>
    <cellStyle name="Normal 2 2 4 2 3 4" xfId="1132" xr:uid="{00000000-0005-0000-0000-000096100000}"/>
    <cellStyle name="Normal 2 2 4 2 3 4 2" xfId="2215" xr:uid="{00000000-0005-0000-0000-000097100000}"/>
    <cellStyle name="Normal 2 2 4 2 3 4 2 2" xfId="4557" xr:uid="{00000000-0005-0000-0000-000098100000}"/>
    <cellStyle name="Normal 2 2 4 2 3 4 2 2 2" xfId="8657" xr:uid="{00000000-0005-0000-0000-000099100000}"/>
    <cellStyle name="Normal 2 2 4 2 3 4 2 3" xfId="6315" xr:uid="{00000000-0005-0000-0000-00009A100000}"/>
    <cellStyle name="Normal 2 2 4 2 3 4 3" xfId="3476" xr:uid="{00000000-0005-0000-0000-00009B100000}"/>
    <cellStyle name="Normal 2 2 4 2 3 4 3 2" xfId="8656" xr:uid="{00000000-0005-0000-0000-00009C100000}"/>
    <cellStyle name="Normal 2 2 4 2 3 4 4" xfId="6314" xr:uid="{00000000-0005-0000-0000-00009D100000}"/>
    <cellStyle name="Normal 2 2 4 2 3 5" xfId="2211" xr:uid="{00000000-0005-0000-0000-00009E100000}"/>
    <cellStyle name="Normal 2 2 4 2 3 5 2" xfId="4553" xr:uid="{00000000-0005-0000-0000-00009F100000}"/>
    <cellStyle name="Normal 2 2 4 2 3 5 2 2" xfId="8658" xr:uid="{00000000-0005-0000-0000-0000A0100000}"/>
    <cellStyle name="Normal 2 2 4 2 3 5 3" xfId="6316" xr:uid="{00000000-0005-0000-0000-0000A1100000}"/>
    <cellStyle name="Normal 2 2 4 2 3 6" xfId="3206" xr:uid="{00000000-0005-0000-0000-0000A2100000}"/>
    <cellStyle name="Normal 2 2 4 2 3 6 2" xfId="8649" xr:uid="{00000000-0005-0000-0000-0000A3100000}"/>
    <cellStyle name="Normal 2 2 4 2 3 7" xfId="6307" xr:uid="{00000000-0005-0000-0000-0000A4100000}"/>
    <cellStyle name="Normal 2 2 4 2 4" xfId="916" xr:uid="{00000000-0005-0000-0000-0000A5100000}"/>
    <cellStyle name="Normal 2 2 4 2 4 2" xfId="1402" xr:uid="{00000000-0005-0000-0000-0000A6100000}"/>
    <cellStyle name="Normal 2 2 4 2 4 2 2" xfId="2217" xr:uid="{00000000-0005-0000-0000-0000A7100000}"/>
    <cellStyle name="Normal 2 2 4 2 4 2 2 2" xfId="4559" xr:uid="{00000000-0005-0000-0000-0000A8100000}"/>
    <cellStyle name="Normal 2 2 4 2 4 2 2 2 2" xfId="8661" xr:uid="{00000000-0005-0000-0000-0000A9100000}"/>
    <cellStyle name="Normal 2 2 4 2 4 2 2 3" xfId="6319" xr:uid="{00000000-0005-0000-0000-0000AA100000}"/>
    <cellStyle name="Normal 2 2 4 2 4 2 3" xfId="3746" xr:uid="{00000000-0005-0000-0000-0000AB100000}"/>
    <cellStyle name="Normal 2 2 4 2 4 2 3 2" xfId="8660" xr:uid="{00000000-0005-0000-0000-0000AC100000}"/>
    <cellStyle name="Normal 2 2 4 2 4 2 4" xfId="6318" xr:uid="{00000000-0005-0000-0000-0000AD100000}"/>
    <cellStyle name="Normal 2 2 4 2 4 3" xfId="2216" xr:uid="{00000000-0005-0000-0000-0000AE100000}"/>
    <cellStyle name="Normal 2 2 4 2 4 3 2" xfId="4558" xr:uid="{00000000-0005-0000-0000-0000AF100000}"/>
    <cellStyle name="Normal 2 2 4 2 4 3 2 2" xfId="8662" xr:uid="{00000000-0005-0000-0000-0000B0100000}"/>
    <cellStyle name="Normal 2 2 4 2 4 3 3" xfId="6320" xr:uid="{00000000-0005-0000-0000-0000B1100000}"/>
    <cellStyle name="Normal 2 2 4 2 4 4" xfId="3260" xr:uid="{00000000-0005-0000-0000-0000B2100000}"/>
    <cellStyle name="Normal 2 2 4 2 4 4 2" xfId="8659" xr:uid="{00000000-0005-0000-0000-0000B3100000}"/>
    <cellStyle name="Normal 2 2 4 2 4 5" xfId="6317" xr:uid="{00000000-0005-0000-0000-0000B4100000}"/>
    <cellStyle name="Normal 2 2 4 2 5" xfId="1240" xr:uid="{00000000-0005-0000-0000-0000B5100000}"/>
    <cellStyle name="Normal 2 2 4 2 5 2" xfId="2218" xr:uid="{00000000-0005-0000-0000-0000B6100000}"/>
    <cellStyle name="Normal 2 2 4 2 5 2 2" xfId="4560" xr:uid="{00000000-0005-0000-0000-0000B7100000}"/>
    <cellStyle name="Normal 2 2 4 2 5 2 2 2" xfId="8664" xr:uid="{00000000-0005-0000-0000-0000B8100000}"/>
    <cellStyle name="Normal 2 2 4 2 5 2 3" xfId="6322" xr:uid="{00000000-0005-0000-0000-0000B9100000}"/>
    <cellStyle name="Normal 2 2 4 2 5 3" xfId="3584" xr:uid="{00000000-0005-0000-0000-0000BA100000}"/>
    <cellStyle name="Normal 2 2 4 2 5 3 2" xfId="8663" xr:uid="{00000000-0005-0000-0000-0000BB100000}"/>
    <cellStyle name="Normal 2 2 4 2 5 4" xfId="6321" xr:uid="{00000000-0005-0000-0000-0000BC100000}"/>
    <cellStyle name="Normal 2 2 4 2 6" xfId="1078" xr:uid="{00000000-0005-0000-0000-0000BD100000}"/>
    <cellStyle name="Normal 2 2 4 2 6 2" xfId="2219" xr:uid="{00000000-0005-0000-0000-0000BE100000}"/>
    <cellStyle name="Normal 2 2 4 2 6 2 2" xfId="4561" xr:uid="{00000000-0005-0000-0000-0000BF100000}"/>
    <cellStyle name="Normal 2 2 4 2 6 2 2 2" xfId="8666" xr:uid="{00000000-0005-0000-0000-0000C0100000}"/>
    <cellStyle name="Normal 2 2 4 2 6 2 3" xfId="6324" xr:uid="{00000000-0005-0000-0000-0000C1100000}"/>
    <cellStyle name="Normal 2 2 4 2 6 3" xfId="3422" xr:uid="{00000000-0005-0000-0000-0000C2100000}"/>
    <cellStyle name="Normal 2 2 4 2 6 3 2" xfId="8665" xr:uid="{00000000-0005-0000-0000-0000C3100000}"/>
    <cellStyle name="Normal 2 2 4 2 6 4" xfId="6323" xr:uid="{00000000-0005-0000-0000-0000C4100000}"/>
    <cellStyle name="Normal 2 2 4 2 7" xfId="1564" xr:uid="{00000000-0005-0000-0000-0000C5100000}"/>
    <cellStyle name="Normal 2 2 4 2 7 2" xfId="2220" xr:uid="{00000000-0005-0000-0000-0000C6100000}"/>
    <cellStyle name="Normal 2 2 4 2 7 2 2" xfId="4562" xr:uid="{00000000-0005-0000-0000-0000C7100000}"/>
    <cellStyle name="Normal 2 2 4 2 7 2 2 2" xfId="8668" xr:uid="{00000000-0005-0000-0000-0000C8100000}"/>
    <cellStyle name="Normal 2 2 4 2 7 2 3" xfId="6326" xr:uid="{00000000-0005-0000-0000-0000C9100000}"/>
    <cellStyle name="Normal 2 2 4 2 7 3" xfId="3908" xr:uid="{00000000-0005-0000-0000-0000CA100000}"/>
    <cellStyle name="Normal 2 2 4 2 7 3 2" xfId="8667" xr:uid="{00000000-0005-0000-0000-0000CB100000}"/>
    <cellStyle name="Normal 2 2 4 2 7 4" xfId="6325" xr:uid="{00000000-0005-0000-0000-0000CC100000}"/>
    <cellStyle name="Normal 2 2 4 2 8" xfId="754" xr:uid="{00000000-0005-0000-0000-0000CD100000}"/>
    <cellStyle name="Normal 2 2 4 2 8 2" xfId="2221" xr:uid="{00000000-0005-0000-0000-0000CE100000}"/>
    <cellStyle name="Normal 2 2 4 2 8 2 2" xfId="4563" xr:uid="{00000000-0005-0000-0000-0000CF100000}"/>
    <cellStyle name="Normal 2 2 4 2 8 2 2 2" xfId="8670" xr:uid="{00000000-0005-0000-0000-0000D0100000}"/>
    <cellStyle name="Normal 2 2 4 2 8 2 3" xfId="6328" xr:uid="{00000000-0005-0000-0000-0000D1100000}"/>
    <cellStyle name="Normal 2 2 4 2 8 3" xfId="3098" xr:uid="{00000000-0005-0000-0000-0000D2100000}"/>
    <cellStyle name="Normal 2 2 4 2 8 3 2" xfId="8669" xr:uid="{00000000-0005-0000-0000-0000D3100000}"/>
    <cellStyle name="Normal 2 2 4 2 8 4" xfId="6327" xr:uid="{00000000-0005-0000-0000-0000D4100000}"/>
    <cellStyle name="Normal 2 2 4 2 9" xfId="1645" xr:uid="{00000000-0005-0000-0000-0000D5100000}"/>
    <cellStyle name="Normal 2 2 4 2 9 2" xfId="2222" xr:uid="{00000000-0005-0000-0000-0000D6100000}"/>
    <cellStyle name="Normal 2 2 4 2 9 2 2" xfId="4564" xr:uid="{00000000-0005-0000-0000-0000D7100000}"/>
    <cellStyle name="Normal 2 2 4 2 9 2 2 2" xfId="8672" xr:uid="{00000000-0005-0000-0000-0000D8100000}"/>
    <cellStyle name="Normal 2 2 4 2 9 2 3" xfId="6330" xr:uid="{00000000-0005-0000-0000-0000D9100000}"/>
    <cellStyle name="Normal 2 2 4 2 9 3" xfId="3989" xr:uid="{00000000-0005-0000-0000-0000DA100000}"/>
    <cellStyle name="Normal 2 2 4 2 9 3 2" xfId="8671" xr:uid="{00000000-0005-0000-0000-0000DB100000}"/>
    <cellStyle name="Normal 2 2 4 2 9 4" xfId="6329" xr:uid="{00000000-0005-0000-0000-0000DC100000}"/>
    <cellStyle name="Normal 2 2 4 3" xfId="635" xr:uid="{00000000-0005-0000-0000-0000DD100000}"/>
    <cellStyle name="Normal 2 2 4 3 2" xfId="1023" xr:uid="{00000000-0005-0000-0000-0000DE100000}"/>
    <cellStyle name="Normal 2 2 4 3 2 2" xfId="1509" xr:uid="{00000000-0005-0000-0000-0000DF100000}"/>
    <cellStyle name="Normal 2 2 4 3 2 2 2" xfId="2225" xr:uid="{00000000-0005-0000-0000-0000E0100000}"/>
    <cellStyle name="Normal 2 2 4 3 2 2 2 2" xfId="4567" xr:uid="{00000000-0005-0000-0000-0000E1100000}"/>
    <cellStyle name="Normal 2 2 4 3 2 2 2 2 2" xfId="8676" xr:uid="{00000000-0005-0000-0000-0000E2100000}"/>
    <cellStyle name="Normal 2 2 4 3 2 2 2 3" xfId="6334" xr:uid="{00000000-0005-0000-0000-0000E3100000}"/>
    <cellStyle name="Normal 2 2 4 3 2 2 3" xfId="3853" xr:uid="{00000000-0005-0000-0000-0000E4100000}"/>
    <cellStyle name="Normal 2 2 4 3 2 2 3 2" xfId="8675" xr:uid="{00000000-0005-0000-0000-0000E5100000}"/>
    <cellStyle name="Normal 2 2 4 3 2 2 4" xfId="6333" xr:uid="{00000000-0005-0000-0000-0000E6100000}"/>
    <cellStyle name="Normal 2 2 4 3 2 3" xfId="2224" xr:uid="{00000000-0005-0000-0000-0000E7100000}"/>
    <cellStyle name="Normal 2 2 4 3 2 3 2" xfId="4566" xr:uid="{00000000-0005-0000-0000-0000E8100000}"/>
    <cellStyle name="Normal 2 2 4 3 2 3 2 2" xfId="8677" xr:uid="{00000000-0005-0000-0000-0000E9100000}"/>
    <cellStyle name="Normal 2 2 4 3 2 3 3" xfId="6335" xr:uid="{00000000-0005-0000-0000-0000EA100000}"/>
    <cellStyle name="Normal 2 2 4 3 2 4" xfId="3367" xr:uid="{00000000-0005-0000-0000-0000EB100000}"/>
    <cellStyle name="Normal 2 2 4 3 2 4 2" xfId="8674" xr:uid="{00000000-0005-0000-0000-0000EC100000}"/>
    <cellStyle name="Normal 2 2 4 3 2 5" xfId="6332" xr:uid="{00000000-0005-0000-0000-0000ED100000}"/>
    <cellStyle name="Normal 2 2 4 3 3" xfId="1293" xr:uid="{00000000-0005-0000-0000-0000EE100000}"/>
    <cellStyle name="Normal 2 2 4 3 3 2" xfId="2226" xr:uid="{00000000-0005-0000-0000-0000EF100000}"/>
    <cellStyle name="Normal 2 2 4 3 3 2 2" xfId="4568" xr:uid="{00000000-0005-0000-0000-0000F0100000}"/>
    <cellStyle name="Normal 2 2 4 3 3 2 2 2" xfId="8679" xr:uid="{00000000-0005-0000-0000-0000F1100000}"/>
    <cellStyle name="Normal 2 2 4 3 3 2 3" xfId="6337" xr:uid="{00000000-0005-0000-0000-0000F2100000}"/>
    <cellStyle name="Normal 2 2 4 3 3 3" xfId="3637" xr:uid="{00000000-0005-0000-0000-0000F3100000}"/>
    <cellStyle name="Normal 2 2 4 3 3 3 2" xfId="8678" xr:uid="{00000000-0005-0000-0000-0000F4100000}"/>
    <cellStyle name="Normal 2 2 4 3 3 4" xfId="6336" xr:uid="{00000000-0005-0000-0000-0000F5100000}"/>
    <cellStyle name="Normal 2 2 4 3 4" xfId="1185" xr:uid="{00000000-0005-0000-0000-0000F6100000}"/>
    <cellStyle name="Normal 2 2 4 3 4 2" xfId="2227" xr:uid="{00000000-0005-0000-0000-0000F7100000}"/>
    <cellStyle name="Normal 2 2 4 3 4 2 2" xfId="4569" xr:uid="{00000000-0005-0000-0000-0000F8100000}"/>
    <cellStyle name="Normal 2 2 4 3 4 2 2 2" xfId="8681" xr:uid="{00000000-0005-0000-0000-0000F9100000}"/>
    <cellStyle name="Normal 2 2 4 3 4 2 3" xfId="6339" xr:uid="{00000000-0005-0000-0000-0000FA100000}"/>
    <cellStyle name="Normal 2 2 4 3 4 3" xfId="3529" xr:uid="{00000000-0005-0000-0000-0000FB100000}"/>
    <cellStyle name="Normal 2 2 4 3 4 3 2" xfId="8680" xr:uid="{00000000-0005-0000-0000-0000FC100000}"/>
    <cellStyle name="Normal 2 2 4 3 4 4" xfId="6338" xr:uid="{00000000-0005-0000-0000-0000FD100000}"/>
    <cellStyle name="Normal 2 2 4 3 5" xfId="807" xr:uid="{00000000-0005-0000-0000-0000FE100000}"/>
    <cellStyle name="Normal 2 2 4 3 5 2" xfId="2228" xr:uid="{00000000-0005-0000-0000-0000FF100000}"/>
    <cellStyle name="Normal 2 2 4 3 5 2 2" xfId="4570" xr:uid="{00000000-0005-0000-0000-000000110000}"/>
    <cellStyle name="Normal 2 2 4 3 5 2 2 2" xfId="8683" xr:uid="{00000000-0005-0000-0000-000001110000}"/>
    <cellStyle name="Normal 2 2 4 3 5 2 3" xfId="6341" xr:uid="{00000000-0005-0000-0000-000002110000}"/>
    <cellStyle name="Normal 2 2 4 3 5 3" xfId="3151" xr:uid="{00000000-0005-0000-0000-000003110000}"/>
    <cellStyle name="Normal 2 2 4 3 5 3 2" xfId="8682" xr:uid="{00000000-0005-0000-0000-000004110000}"/>
    <cellStyle name="Normal 2 2 4 3 5 4" xfId="6340" xr:uid="{00000000-0005-0000-0000-000005110000}"/>
    <cellStyle name="Normal 2 2 4 3 6" xfId="1705" xr:uid="{00000000-0005-0000-0000-000006110000}"/>
    <cellStyle name="Normal 2 2 4 3 6 2" xfId="2229" xr:uid="{00000000-0005-0000-0000-000007110000}"/>
    <cellStyle name="Normal 2 2 4 3 6 2 2" xfId="4571" xr:uid="{00000000-0005-0000-0000-000008110000}"/>
    <cellStyle name="Normal 2 2 4 3 6 2 2 2" xfId="8685" xr:uid="{00000000-0005-0000-0000-000009110000}"/>
    <cellStyle name="Normal 2 2 4 3 6 2 3" xfId="6343" xr:uid="{00000000-0005-0000-0000-00000A110000}"/>
    <cellStyle name="Normal 2 2 4 3 6 3" xfId="4047" xr:uid="{00000000-0005-0000-0000-00000B110000}"/>
    <cellStyle name="Normal 2 2 4 3 6 3 2" xfId="8684" xr:uid="{00000000-0005-0000-0000-00000C110000}"/>
    <cellStyle name="Normal 2 2 4 3 6 4" xfId="6342" xr:uid="{00000000-0005-0000-0000-00000D110000}"/>
    <cellStyle name="Normal 2 2 4 3 7" xfId="2223" xr:uid="{00000000-0005-0000-0000-00000E110000}"/>
    <cellStyle name="Normal 2 2 4 3 7 2" xfId="4565" xr:uid="{00000000-0005-0000-0000-00000F110000}"/>
    <cellStyle name="Normal 2 2 4 3 7 2 2" xfId="8686" xr:uid="{00000000-0005-0000-0000-000010110000}"/>
    <cellStyle name="Normal 2 2 4 3 7 3" xfId="6344" xr:uid="{00000000-0005-0000-0000-000011110000}"/>
    <cellStyle name="Normal 2 2 4 3 8" xfId="2979" xr:uid="{00000000-0005-0000-0000-000012110000}"/>
    <cellStyle name="Normal 2 2 4 3 8 2" xfId="8673" xr:uid="{00000000-0005-0000-0000-000013110000}"/>
    <cellStyle name="Normal 2 2 4 3 9" xfId="6331" xr:uid="{00000000-0005-0000-0000-000014110000}"/>
    <cellStyle name="Normal 2 2 4 4" xfId="662" xr:uid="{00000000-0005-0000-0000-000015110000}"/>
    <cellStyle name="Normal 2 2 4 4 2" xfId="969" xr:uid="{00000000-0005-0000-0000-000016110000}"/>
    <cellStyle name="Normal 2 2 4 4 2 2" xfId="1455" xr:uid="{00000000-0005-0000-0000-000017110000}"/>
    <cellStyle name="Normal 2 2 4 4 2 2 2" xfId="2232" xr:uid="{00000000-0005-0000-0000-000018110000}"/>
    <cellStyle name="Normal 2 2 4 4 2 2 2 2" xfId="4574" xr:uid="{00000000-0005-0000-0000-000019110000}"/>
    <cellStyle name="Normal 2 2 4 4 2 2 2 2 2" xfId="8690" xr:uid="{00000000-0005-0000-0000-00001A110000}"/>
    <cellStyle name="Normal 2 2 4 4 2 2 2 3" xfId="6348" xr:uid="{00000000-0005-0000-0000-00001B110000}"/>
    <cellStyle name="Normal 2 2 4 4 2 2 3" xfId="3799" xr:uid="{00000000-0005-0000-0000-00001C110000}"/>
    <cellStyle name="Normal 2 2 4 4 2 2 3 2" xfId="8689" xr:uid="{00000000-0005-0000-0000-00001D110000}"/>
    <cellStyle name="Normal 2 2 4 4 2 2 4" xfId="6347" xr:uid="{00000000-0005-0000-0000-00001E110000}"/>
    <cellStyle name="Normal 2 2 4 4 2 3" xfId="2231" xr:uid="{00000000-0005-0000-0000-00001F110000}"/>
    <cellStyle name="Normal 2 2 4 4 2 3 2" xfId="4573" xr:uid="{00000000-0005-0000-0000-000020110000}"/>
    <cellStyle name="Normal 2 2 4 4 2 3 2 2" xfId="8691" xr:uid="{00000000-0005-0000-0000-000021110000}"/>
    <cellStyle name="Normal 2 2 4 4 2 3 3" xfId="6349" xr:uid="{00000000-0005-0000-0000-000022110000}"/>
    <cellStyle name="Normal 2 2 4 4 2 4" xfId="3313" xr:uid="{00000000-0005-0000-0000-000023110000}"/>
    <cellStyle name="Normal 2 2 4 4 2 4 2" xfId="8688" xr:uid="{00000000-0005-0000-0000-000024110000}"/>
    <cellStyle name="Normal 2 2 4 4 2 5" xfId="6346" xr:uid="{00000000-0005-0000-0000-000025110000}"/>
    <cellStyle name="Normal 2 2 4 4 3" xfId="1347" xr:uid="{00000000-0005-0000-0000-000026110000}"/>
    <cellStyle name="Normal 2 2 4 4 3 2" xfId="2233" xr:uid="{00000000-0005-0000-0000-000027110000}"/>
    <cellStyle name="Normal 2 2 4 4 3 2 2" xfId="4575" xr:uid="{00000000-0005-0000-0000-000028110000}"/>
    <cellStyle name="Normal 2 2 4 4 3 2 2 2" xfId="8693" xr:uid="{00000000-0005-0000-0000-000029110000}"/>
    <cellStyle name="Normal 2 2 4 4 3 2 3" xfId="6351" xr:uid="{00000000-0005-0000-0000-00002A110000}"/>
    <cellStyle name="Normal 2 2 4 4 3 3" xfId="3691" xr:uid="{00000000-0005-0000-0000-00002B110000}"/>
    <cellStyle name="Normal 2 2 4 4 3 3 2" xfId="8692" xr:uid="{00000000-0005-0000-0000-00002C110000}"/>
    <cellStyle name="Normal 2 2 4 4 3 4" xfId="6350" xr:uid="{00000000-0005-0000-0000-00002D110000}"/>
    <cellStyle name="Normal 2 2 4 4 4" xfId="1131" xr:uid="{00000000-0005-0000-0000-00002E110000}"/>
    <cellStyle name="Normal 2 2 4 4 4 2" xfId="2234" xr:uid="{00000000-0005-0000-0000-00002F110000}"/>
    <cellStyle name="Normal 2 2 4 4 4 2 2" xfId="4576" xr:uid="{00000000-0005-0000-0000-000030110000}"/>
    <cellStyle name="Normal 2 2 4 4 4 2 2 2" xfId="8695" xr:uid="{00000000-0005-0000-0000-000031110000}"/>
    <cellStyle name="Normal 2 2 4 4 4 2 3" xfId="6353" xr:uid="{00000000-0005-0000-0000-000032110000}"/>
    <cellStyle name="Normal 2 2 4 4 4 3" xfId="3475" xr:uid="{00000000-0005-0000-0000-000033110000}"/>
    <cellStyle name="Normal 2 2 4 4 4 3 2" xfId="8694" xr:uid="{00000000-0005-0000-0000-000034110000}"/>
    <cellStyle name="Normal 2 2 4 4 4 4" xfId="6352" xr:uid="{00000000-0005-0000-0000-000035110000}"/>
    <cellStyle name="Normal 2 2 4 4 5" xfId="861" xr:uid="{00000000-0005-0000-0000-000036110000}"/>
    <cellStyle name="Normal 2 2 4 4 5 2" xfId="2235" xr:uid="{00000000-0005-0000-0000-000037110000}"/>
    <cellStyle name="Normal 2 2 4 4 5 2 2" xfId="4577" xr:uid="{00000000-0005-0000-0000-000038110000}"/>
    <cellStyle name="Normal 2 2 4 4 5 2 2 2" xfId="8697" xr:uid="{00000000-0005-0000-0000-000039110000}"/>
    <cellStyle name="Normal 2 2 4 4 5 2 3" xfId="6355" xr:uid="{00000000-0005-0000-0000-00003A110000}"/>
    <cellStyle name="Normal 2 2 4 4 5 3" xfId="3205" xr:uid="{00000000-0005-0000-0000-00003B110000}"/>
    <cellStyle name="Normal 2 2 4 4 5 3 2" xfId="8696" xr:uid="{00000000-0005-0000-0000-00003C110000}"/>
    <cellStyle name="Normal 2 2 4 4 5 4" xfId="6354" xr:uid="{00000000-0005-0000-0000-00003D110000}"/>
    <cellStyle name="Normal 2 2 4 4 6" xfId="2230" xr:uid="{00000000-0005-0000-0000-00003E110000}"/>
    <cellStyle name="Normal 2 2 4 4 6 2" xfId="4572" xr:uid="{00000000-0005-0000-0000-00003F110000}"/>
    <cellStyle name="Normal 2 2 4 4 6 2 2" xfId="8698" xr:uid="{00000000-0005-0000-0000-000040110000}"/>
    <cellStyle name="Normal 2 2 4 4 6 3" xfId="6356" xr:uid="{00000000-0005-0000-0000-000041110000}"/>
    <cellStyle name="Normal 2 2 4 4 7" xfId="3006" xr:uid="{00000000-0005-0000-0000-000042110000}"/>
    <cellStyle name="Normal 2 2 4 4 7 2" xfId="8687" xr:uid="{00000000-0005-0000-0000-000043110000}"/>
    <cellStyle name="Normal 2 2 4 4 8" xfId="6345" xr:uid="{00000000-0005-0000-0000-000044110000}"/>
    <cellStyle name="Normal 2 2 4 5" xfId="689" xr:uid="{00000000-0005-0000-0000-000045110000}"/>
    <cellStyle name="Normal 2 2 4 5 2" xfId="1401" xr:uid="{00000000-0005-0000-0000-000046110000}"/>
    <cellStyle name="Normal 2 2 4 5 2 2" xfId="2237" xr:uid="{00000000-0005-0000-0000-000047110000}"/>
    <cellStyle name="Normal 2 2 4 5 2 2 2" xfId="4579" xr:uid="{00000000-0005-0000-0000-000048110000}"/>
    <cellStyle name="Normal 2 2 4 5 2 2 2 2" xfId="8701" xr:uid="{00000000-0005-0000-0000-000049110000}"/>
    <cellStyle name="Normal 2 2 4 5 2 2 3" xfId="6359" xr:uid="{00000000-0005-0000-0000-00004A110000}"/>
    <cellStyle name="Normal 2 2 4 5 2 3" xfId="3745" xr:uid="{00000000-0005-0000-0000-00004B110000}"/>
    <cellStyle name="Normal 2 2 4 5 2 3 2" xfId="8700" xr:uid="{00000000-0005-0000-0000-00004C110000}"/>
    <cellStyle name="Normal 2 2 4 5 2 4" xfId="6358" xr:uid="{00000000-0005-0000-0000-00004D110000}"/>
    <cellStyle name="Normal 2 2 4 5 3" xfId="915" xr:uid="{00000000-0005-0000-0000-00004E110000}"/>
    <cellStyle name="Normal 2 2 4 5 3 2" xfId="2238" xr:uid="{00000000-0005-0000-0000-00004F110000}"/>
    <cellStyle name="Normal 2 2 4 5 3 2 2" xfId="4580" xr:uid="{00000000-0005-0000-0000-000050110000}"/>
    <cellStyle name="Normal 2 2 4 5 3 2 2 2" xfId="8703" xr:uid="{00000000-0005-0000-0000-000051110000}"/>
    <cellStyle name="Normal 2 2 4 5 3 2 3" xfId="6361" xr:uid="{00000000-0005-0000-0000-000052110000}"/>
    <cellStyle name="Normal 2 2 4 5 3 3" xfId="3259" xr:uid="{00000000-0005-0000-0000-000053110000}"/>
    <cellStyle name="Normal 2 2 4 5 3 3 2" xfId="8702" xr:uid="{00000000-0005-0000-0000-000054110000}"/>
    <cellStyle name="Normal 2 2 4 5 3 4" xfId="6360" xr:uid="{00000000-0005-0000-0000-000055110000}"/>
    <cellStyle name="Normal 2 2 4 5 4" xfId="2236" xr:uid="{00000000-0005-0000-0000-000056110000}"/>
    <cellStyle name="Normal 2 2 4 5 4 2" xfId="4578" xr:uid="{00000000-0005-0000-0000-000057110000}"/>
    <cellStyle name="Normal 2 2 4 5 4 2 2" xfId="8704" xr:uid="{00000000-0005-0000-0000-000058110000}"/>
    <cellStyle name="Normal 2 2 4 5 4 3" xfId="6362" xr:uid="{00000000-0005-0000-0000-000059110000}"/>
    <cellStyle name="Normal 2 2 4 5 5" xfId="3033" xr:uid="{00000000-0005-0000-0000-00005A110000}"/>
    <cellStyle name="Normal 2 2 4 5 5 2" xfId="8699" xr:uid="{00000000-0005-0000-0000-00005B110000}"/>
    <cellStyle name="Normal 2 2 4 5 6" xfId="6357" xr:uid="{00000000-0005-0000-0000-00005C110000}"/>
    <cellStyle name="Normal 2 2 4 6" xfId="716" xr:uid="{00000000-0005-0000-0000-00005D110000}"/>
    <cellStyle name="Normal 2 2 4 6 2" xfId="1239" xr:uid="{00000000-0005-0000-0000-00005E110000}"/>
    <cellStyle name="Normal 2 2 4 6 2 2" xfId="2240" xr:uid="{00000000-0005-0000-0000-00005F110000}"/>
    <cellStyle name="Normal 2 2 4 6 2 2 2" xfId="4582" xr:uid="{00000000-0005-0000-0000-000060110000}"/>
    <cellStyle name="Normal 2 2 4 6 2 2 2 2" xfId="8707" xr:uid="{00000000-0005-0000-0000-000061110000}"/>
    <cellStyle name="Normal 2 2 4 6 2 2 3" xfId="6365" xr:uid="{00000000-0005-0000-0000-000062110000}"/>
    <cellStyle name="Normal 2 2 4 6 2 3" xfId="3583" xr:uid="{00000000-0005-0000-0000-000063110000}"/>
    <cellStyle name="Normal 2 2 4 6 2 3 2" xfId="8706" xr:uid="{00000000-0005-0000-0000-000064110000}"/>
    <cellStyle name="Normal 2 2 4 6 2 4" xfId="6364" xr:uid="{00000000-0005-0000-0000-000065110000}"/>
    <cellStyle name="Normal 2 2 4 6 3" xfId="2239" xr:uid="{00000000-0005-0000-0000-000066110000}"/>
    <cellStyle name="Normal 2 2 4 6 3 2" xfId="4581" xr:uid="{00000000-0005-0000-0000-000067110000}"/>
    <cellStyle name="Normal 2 2 4 6 3 2 2" xfId="8708" xr:uid="{00000000-0005-0000-0000-000068110000}"/>
    <cellStyle name="Normal 2 2 4 6 3 3" xfId="6366" xr:uid="{00000000-0005-0000-0000-000069110000}"/>
    <cellStyle name="Normal 2 2 4 6 4" xfId="3060" xr:uid="{00000000-0005-0000-0000-00006A110000}"/>
    <cellStyle name="Normal 2 2 4 6 4 2" xfId="8705" xr:uid="{00000000-0005-0000-0000-00006B110000}"/>
    <cellStyle name="Normal 2 2 4 6 5" xfId="6363" xr:uid="{00000000-0005-0000-0000-00006C110000}"/>
    <cellStyle name="Normal 2 2 4 7" xfId="1077" xr:uid="{00000000-0005-0000-0000-00006D110000}"/>
    <cellStyle name="Normal 2 2 4 7 2" xfId="2241" xr:uid="{00000000-0005-0000-0000-00006E110000}"/>
    <cellStyle name="Normal 2 2 4 7 2 2" xfId="4583" xr:uid="{00000000-0005-0000-0000-00006F110000}"/>
    <cellStyle name="Normal 2 2 4 7 2 2 2" xfId="8710" xr:uid="{00000000-0005-0000-0000-000070110000}"/>
    <cellStyle name="Normal 2 2 4 7 2 3" xfId="6368" xr:uid="{00000000-0005-0000-0000-000071110000}"/>
    <cellStyle name="Normal 2 2 4 7 3" xfId="3421" xr:uid="{00000000-0005-0000-0000-000072110000}"/>
    <cellStyle name="Normal 2 2 4 7 3 2" xfId="8709" xr:uid="{00000000-0005-0000-0000-000073110000}"/>
    <cellStyle name="Normal 2 2 4 7 4" xfId="6367" xr:uid="{00000000-0005-0000-0000-000074110000}"/>
    <cellStyle name="Normal 2 2 4 8" xfId="1563" xr:uid="{00000000-0005-0000-0000-000075110000}"/>
    <cellStyle name="Normal 2 2 4 8 2" xfId="2242" xr:uid="{00000000-0005-0000-0000-000076110000}"/>
    <cellStyle name="Normal 2 2 4 8 2 2" xfId="4584" xr:uid="{00000000-0005-0000-0000-000077110000}"/>
    <cellStyle name="Normal 2 2 4 8 2 2 2" xfId="8712" xr:uid="{00000000-0005-0000-0000-000078110000}"/>
    <cellStyle name="Normal 2 2 4 8 2 3" xfId="6370" xr:uid="{00000000-0005-0000-0000-000079110000}"/>
    <cellStyle name="Normal 2 2 4 8 3" xfId="3907" xr:uid="{00000000-0005-0000-0000-00007A110000}"/>
    <cellStyle name="Normal 2 2 4 8 3 2" xfId="8711" xr:uid="{00000000-0005-0000-0000-00007B110000}"/>
    <cellStyle name="Normal 2 2 4 8 4" xfId="6369" xr:uid="{00000000-0005-0000-0000-00007C110000}"/>
    <cellStyle name="Normal 2 2 4 9" xfId="753" xr:uid="{00000000-0005-0000-0000-00007D110000}"/>
    <cellStyle name="Normal 2 2 4 9 2" xfId="2243" xr:uid="{00000000-0005-0000-0000-00007E110000}"/>
    <cellStyle name="Normal 2 2 4 9 2 2" xfId="4585" xr:uid="{00000000-0005-0000-0000-00007F110000}"/>
    <cellStyle name="Normal 2 2 4 9 2 2 2" xfId="8714" xr:uid="{00000000-0005-0000-0000-000080110000}"/>
    <cellStyle name="Normal 2 2 4 9 2 3" xfId="6372" xr:uid="{00000000-0005-0000-0000-000081110000}"/>
    <cellStyle name="Normal 2 2 4 9 3" xfId="3097" xr:uid="{00000000-0005-0000-0000-000082110000}"/>
    <cellStyle name="Normal 2 2 4 9 3 2" xfId="8713" xr:uid="{00000000-0005-0000-0000-000083110000}"/>
    <cellStyle name="Normal 2 2 4 9 4" xfId="6371" xr:uid="{00000000-0005-0000-0000-000084110000}"/>
    <cellStyle name="Normal 2 2 5" xfId="307" xr:uid="{00000000-0005-0000-0000-000085110000}"/>
    <cellStyle name="Normal 2 2 5 10" xfId="1608" xr:uid="{00000000-0005-0000-0000-000086110000}"/>
    <cellStyle name="Normal 2 2 5 10 2" xfId="2245" xr:uid="{00000000-0005-0000-0000-000087110000}"/>
    <cellStyle name="Normal 2 2 5 10 2 2" xfId="4587" xr:uid="{00000000-0005-0000-0000-000088110000}"/>
    <cellStyle name="Normal 2 2 5 10 2 2 2" xfId="8717" xr:uid="{00000000-0005-0000-0000-000089110000}"/>
    <cellStyle name="Normal 2 2 5 10 2 3" xfId="6375" xr:uid="{00000000-0005-0000-0000-00008A110000}"/>
    <cellStyle name="Normal 2 2 5 10 3" xfId="3952" xr:uid="{00000000-0005-0000-0000-00008B110000}"/>
    <cellStyle name="Normal 2 2 5 10 3 2" xfId="8716" xr:uid="{00000000-0005-0000-0000-00008C110000}"/>
    <cellStyle name="Normal 2 2 5 10 4" xfId="6374" xr:uid="{00000000-0005-0000-0000-00008D110000}"/>
    <cellStyle name="Normal 2 2 5 11" xfId="1646" xr:uid="{00000000-0005-0000-0000-00008E110000}"/>
    <cellStyle name="Normal 2 2 5 11 2" xfId="2246" xr:uid="{00000000-0005-0000-0000-00008F110000}"/>
    <cellStyle name="Normal 2 2 5 11 2 2" xfId="4588" xr:uid="{00000000-0005-0000-0000-000090110000}"/>
    <cellStyle name="Normal 2 2 5 11 2 2 2" xfId="8719" xr:uid="{00000000-0005-0000-0000-000091110000}"/>
    <cellStyle name="Normal 2 2 5 11 2 3" xfId="6377" xr:uid="{00000000-0005-0000-0000-000092110000}"/>
    <cellStyle name="Normal 2 2 5 11 3" xfId="3990" xr:uid="{00000000-0005-0000-0000-000093110000}"/>
    <cellStyle name="Normal 2 2 5 11 3 2" xfId="8718" xr:uid="{00000000-0005-0000-0000-000094110000}"/>
    <cellStyle name="Normal 2 2 5 11 4" xfId="6376" xr:uid="{00000000-0005-0000-0000-000095110000}"/>
    <cellStyle name="Normal 2 2 5 12" xfId="2244" xr:uid="{00000000-0005-0000-0000-000096110000}"/>
    <cellStyle name="Normal 2 2 5 12 2" xfId="4586" xr:uid="{00000000-0005-0000-0000-000097110000}"/>
    <cellStyle name="Normal 2 2 5 12 2 2" xfId="8720" xr:uid="{00000000-0005-0000-0000-000098110000}"/>
    <cellStyle name="Normal 2 2 5 12 3" xfId="6378" xr:uid="{00000000-0005-0000-0000-000099110000}"/>
    <cellStyle name="Normal 2 2 5 13" xfId="2926" xr:uid="{00000000-0005-0000-0000-00009A110000}"/>
    <cellStyle name="Normal 2 2 5 13 2" xfId="8715" xr:uid="{00000000-0005-0000-0000-00009B110000}"/>
    <cellStyle name="Normal 2 2 5 14" xfId="6373" xr:uid="{00000000-0005-0000-0000-00009C110000}"/>
    <cellStyle name="Normal 2 2 5 2" xfId="522" xr:uid="{00000000-0005-0000-0000-00009D110000}"/>
    <cellStyle name="Normal 2 2 5 2 10" xfId="2247" xr:uid="{00000000-0005-0000-0000-00009E110000}"/>
    <cellStyle name="Normal 2 2 5 2 10 2" xfId="4589" xr:uid="{00000000-0005-0000-0000-00009F110000}"/>
    <cellStyle name="Normal 2 2 5 2 10 2 2" xfId="8722" xr:uid="{00000000-0005-0000-0000-0000A0110000}"/>
    <cellStyle name="Normal 2 2 5 2 10 3" xfId="6380" xr:uid="{00000000-0005-0000-0000-0000A1110000}"/>
    <cellStyle name="Normal 2 2 5 2 11" xfId="2953" xr:uid="{00000000-0005-0000-0000-0000A2110000}"/>
    <cellStyle name="Normal 2 2 5 2 11 2" xfId="8721" xr:uid="{00000000-0005-0000-0000-0000A3110000}"/>
    <cellStyle name="Normal 2 2 5 2 12" xfId="6379" xr:uid="{00000000-0005-0000-0000-0000A4110000}"/>
    <cellStyle name="Normal 2 2 5 2 2" xfId="810" xr:uid="{00000000-0005-0000-0000-0000A5110000}"/>
    <cellStyle name="Normal 2 2 5 2 2 2" xfId="1026" xr:uid="{00000000-0005-0000-0000-0000A6110000}"/>
    <cellStyle name="Normal 2 2 5 2 2 2 2" xfId="1512" xr:uid="{00000000-0005-0000-0000-0000A7110000}"/>
    <cellStyle name="Normal 2 2 5 2 2 2 2 2" xfId="2250" xr:uid="{00000000-0005-0000-0000-0000A8110000}"/>
    <cellStyle name="Normal 2 2 5 2 2 2 2 2 2" xfId="4592" xr:uid="{00000000-0005-0000-0000-0000A9110000}"/>
    <cellStyle name="Normal 2 2 5 2 2 2 2 2 2 2" xfId="8726" xr:uid="{00000000-0005-0000-0000-0000AA110000}"/>
    <cellStyle name="Normal 2 2 5 2 2 2 2 2 3" xfId="6384" xr:uid="{00000000-0005-0000-0000-0000AB110000}"/>
    <cellStyle name="Normal 2 2 5 2 2 2 2 3" xfId="3856" xr:uid="{00000000-0005-0000-0000-0000AC110000}"/>
    <cellStyle name="Normal 2 2 5 2 2 2 2 3 2" xfId="8725" xr:uid="{00000000-0005-0000-0000-0000AD110000}"/>
    <cellStyle name="Normal 2 2 5 2 2 2 2 4" xfId="6383" xr:uid="{00000000-0005-0000-0000-0000AE110000}"/>
    <cellStyle name="Normal 2 2 5 2 2 2 3" xfId="2249" xr:uid="{00000000-0005-0000-0000-0000AF110000}"/>
    <cellStyle name="Normal 2 2 5 2 2 2 3 2" xfId="4591" xr:uid="{00000000-0005-0000-0000-0000B0110000}"/>
    <cellStyle name="Normal 2 2 5 2 2 2 3 2 2" xfId="8727" xr:uid="{00000000-0005-0000-0000-0000B1110000}"/>
    <cellStyle name="Normal 2 2 5 2 2 2 3 3" xfId="6385" xr:uid="{00000000-0005-0000-0000-0000B2110000}"/>
    <cellStyle name="Normal 2 2 5 2 2 2 4" xfId="3370" xr:uid="{00000000-0005-0000-0000-0000B3110000}"/>
    <cellStyle name="Normal 2 2 5 2 2 2 4 2" xfId="8724" xr:uid="{00000000-0005-0000-0000-0000B4110000}"/>
    <cellStyle name="Normal 2 2 5 2 2 2 5" xfId="6382" xr:uid="{00000000-0005-0000-0000-0000B5110000}"/>
    <cellStyle name="Normal 2 2 5 2 2 3" xfId="1296" xr:uid="{00000000-0005-0000-0000-0000B6110000}"/>
    <cellStyle name="Normal 2 2 5 2 2 3 2" xfId="2251" xr:uid="{00000000-0005-0000-0000-0000B7110000}"/>
    <cellStyle name="Normal 2 2 5 2 2 3 2 2" xfId="4593" xr:uid="{00000000-0005-0000-0000-0000B8110000}"/>
    <cellStyle name="Normal 2 2 5 2 2 3 2 2 2" xfId="8729" xr:uid="{00000000-0005-0000-0000-0000B9110000}"/>
    <cellStyle name="Normal 2 2 5 2 2 3 2 3" xfId="6387" xr:uid="{00000000-0005-0000-0000-0000BA110000}"/>
    <cellStyle name="Normal 2 2 5 2 2 3 3" xfId="3640" xr:uid="{00000000-0005-0000-0000-0000BB110000}"/>
    <cellStyle name="Normal 2 2 5 2 2 3 3 2" xfId="8728" xr:uid="{00000000-0005-0000-0000-0000BC110000}"/>
    <cellStyle name="Normal 2 2 5 2 2 3 4" xfId="6386" xr:uid="{00000000-0005-0000-0000-0000BD110000}"/>
    <cellStyle name="Normal 2 2 5 2 2 4" xfId="1188" xr:uid="{00000000-0005-0000-0000-0000BE110000}"/>
    <cellStyle name="Normal 2 2 5 2 2 4 2" xfId="2252" xr:uid="{00000000-0005-0000-0000-0000BF110000}"/>
    <cellStyle name="Normal 2 2 5 2 2 4 2 2" xfId="4594" xr:uid="{00000000-0005-0000-0000-0000C0110000}"/>
    <cellStyle name="Normal 2 2 5 2 2 4 2 2 2" xfId="8731" xr:uid="{00000000-0005-0000-0000-0000C1110000}"/>
    <cellStyle name="Normal 2 2 5 2 2 4 2 3" xfId="6389" xr:uid="{00000000-0005-0000-0000-0000C2110000}"/>
    <cellStyle name="Normal 2 2 5 2 2 4 3" xfId="3532" xr:uid="{00000000-0005-0000-0000-0000C3110000}"/>
    <cellStyle name="Normal 2 2 5 2 2 4 3 2" xfId="8730" xr:uid="{00000000-0005-0000-0000-0000C4110000}"/>
    <cellStyle name="Normal 2 2 5 2 2 4 4" xfId="6388" xr:uid="{00000000-0005-0000-0000-0000C5110000}"/>
    <cellStyle name="Normal 2 2 5 2 2 5" xfId="1708" xr:uid="{00000000-0005-0000-0000-0000C6110000}"/>
    <cellStyle name="Normal 2 2 5 2 2 5 2" xfId="2253" xr:uid="{00000000-0005-0000-0000-0000C7110000}"/>
    <cellStyle name="Normal 2 2 5 2 2 5 2 2" xfId="4595" xr:uid="{00000000-0005-0000-0000-0000C8110000}"/>
    <cellStyle name="Normal 2 2 5 2 2 5 2 2 2" xfId="8733" xr:uid="{00000000-0005-0000-0000-0000C9110000}"/>
    <cellStyle name="Normal 2 2 5 2 2 5 2 3" xfId="6391" xr:uid="{00000000-0005-0000-0000-0000CA110000}"/>
    <cellStyle name="Normal 2 2 5 2 2 5 3" xfId="4050" xr:uid="{00000000-0005-0000-0000-0000CB110000}"/>
    <cellStyle name="Normal 2 2 5 2 2 5 3 2" xfId="8732" xr:uid="{00000000-0005-0000-0000-0000CC110000}"/>
    <cellStyle name="Normal 2 2 5 2 2 5 4" xfId="6390" xr:uid="{00000000-0005-0000-0000-0000CD110000}"/>
    <cellStyle name="Normal 2 2 5 2 2 6" xfId="2248" xr:uid="{00000000-0005-0000-0000-0000CE110000}"/>
    <cellStyle name="Normal 2 2 5 2 2 6 2" xfId="4590" xr:uid="{00000000-0005-0000-0000-0000CF110000}"/>
    <cellStyle name="Normal 2 2 5 2 2 6 2 2" xfId="8734" xr:uid="{00000000-0005-0000-0000-0000D0110000}"/>
    <cellStyle name="Normal 2 2 5 2 2 6 3" xfId="6392" xr:uid="{00000000-0005-0000-0000-0000D1110000}"/>
    <cellStyle name="Normal 2 2 5 2 2 7" xfId="3154" xr:uid="{00000000-0005-0000-0000-0000D2110000}"/>
    <cellStyle name="Normal 2 2 5 2 2 7 2" xfId="8723" xr:uid="{00000000-0005-0000-0000-0000D3110000}"/>
    <cellStyle name="Normal 2 2 5 2 2 8" xfId="6381" xr:uid="{00000000-0005-0000-0000-0000D4110000}"/>
    <cellStyle name="Normal 2 2 5 2 3" xfId="864" xr:uid="{00000000-0005-0000-0000-0000D5110000}"/>
    <cellStyle name="Normal 2 2 5 2 3 2" xfId="972" xr:uid="{00000000-0005-0000-0000-0000D6110000}"/>
    <cellStyle name="Normal 2 2 5 2 3 2 2" xfId="1458" xr:uid="{00000000-0005-0000-0000-0000D7110000}"/>
    <cellStyle name="Normal 2 2 5 2 3 2 2 2" xfId="2256" xr:uid="{00000000-0005-0000-0000-0000D8110000}"/>
    <cellStyle name="Normal 2 2 5 2 3 2 2 2 2" xfId="4598" xr:uid="{00000000-0005-0000-0000-0000D9110000}"/>
    <cellStyle name="Normal 2 2 5 2 3 2 2 2 2 2" xfId="8738" xr:uid="{00000000-0005-0000-0000-0000DA110000}"/>
    <cellStyle name="Normal 2 2 5 2 3 2 2 2 3" xfId="6396" xr:uid="{00000000-0005-0000-0000-0000DB110000}"/>
    <cellStyle name="Normal 2 2 5 2 3 2 2 3" xfId="3802" xr:uid="{00000000-0005-0000-0000-0000DC110000}"/>
    <cellStyle name="Normal 2 2 5 2 3 2 2 3 2" xfId="8737" xr:uid="{00000000-0005-0000-0000-0000DD110000}"/>
    <cellStyle name="Normal 2 2 5 2 3 2 2 4" xfId="6395" xr:uid="{00000000-0005-0000-0000-0000DE110000}"/>
    <cellStyle name="Normal 2 2 5 2 3 2 3" xfId="2255" xr:uid="{00000000-0005-0000-0000-0000DF110000}"/>
    <cellStyle name="Normal 2 2 5 2 3 2 3 2" xfId="4597" xr:uid="{00000000-0005-0000-0000-0000E0110000}"/>
    <cellStyle name="Normal 2 2 5 2 3 2 3 2 2" xfId="8739" xr:uid="{00000000-0005-0000-0000-0000E1110000}"/>
    <cellStyle name="Normal 2 2 5 2 3 2 3 3" xfId="6397" xr:uid="{00000000-0005-0000-0000-0000E2110000}"/>
    <cellStyle name="Normal 2 2 5 2 3 2 4" xfId="3316" xr:uid="{00000000-0005-0000-0000-0000E3110000}"/>
    <cellStyle name="Normal 2 2 5 2 3 2 4 2" xfId="8736" xr:uid="{00000000-0005-0000-0000-0000E4110000}"/>
    <cellStyle name="Normal 2 2 5 2 3 2 5" xfId="6394" xr:uid="{00000000-0005-0000-0000-0000E5110000}"/>
    <cellStyle name="Normal 2 2 5 2 3 3" xfId="1350" xr:uid="{00000000-0005-0000-0000-0000E6110000}"/>
    <cellStyle name="Normal 2 2 5 2 3 3 2" xfId="2257" xr:uid="{00000000-0005-0000-0000-0000E7110000}"/>
    <cellStyle name="Normal 2 2 5 2 3 3 2 2" xfId="4599" xr:uid="{00000000-0005-0000-0000-0000E8110000}"/>
    <cellStyle name="Normal 2 2 5 2 3 3 2 2 2" xfId="8741" xr:uid="{00000000-0005-0000-0000-0000E9110000}"/>
    <cellStyle name="Normal 2 2 5 2 3 3 2 3" xfId="6399" xr:uid="{00000000-0005-0000-0000-0000EA110000}"/>
    <cellStyle name="Normal 2 2 5 2 3 3 3" xfId="3694" xr:uid="{00000000-0005-0000-0000-0000EB110000}"/>
    <cellStyle name="Normal 2 2 5 2 3 3 3 2" xfId="8740" xr:uid="{00000000-0005-0000-0000-0000EC110000}"/>
    <cellStyle name="Normal 2 2 5 2 3 3 4" xfId="6398" xr:uid="{00000000-0005-0000-0000-0000ED110000}"/>
    <cellStyle name="Normal 2 2 5 2 3 4" xfId="1134" xr:uid="{00000000-0005-0000-0000-0000EE110000}"/>
    <cellStyle name="Normal 2 2 5 2 3 4 2" xfId="2258" xr:uid="{00000000-0005-0000-0000-0000EF110000}"/>
    <cellStyle name="Normal 2 2 5 2 3 4 2 2" xfId="4600" xr:uid="{00000000-0005-0000-0000-0000F0110000}"/>
    <cellStyle name="Normal 2 2 5 2 3 4 2 2 2" xfId="8743" xr:uid="{00000000-0005-0000-0000-0000F1110000}"/>
    <cellStyle name="Normal 2 2 5 2 3 4 2 3" xfId="6401" xr:uid="{00000000-0005-0000-0000-0000F2110000}"/>
    <cellStyle name="Normal 2 2 5 2 3 4 3" xfId="3478" xr:uid="{00000000-0005-0000-0000-0000F3110000}"/>
    <cellStyle name="Normal 2 2 5 2 3 4 3 2" xfId="8742" xr:uid="{00000000-0005-0000-0000-0000F4110000}"/>
    <cellStyle name="Normal 2 2 5 2 3 4 4" xfId="6400" xr:uid="{00000000-0005-0000-0000-0000F5110000}"/>
    <cellStyle name="Normal 2 2 5 2 3 5" xfId="2254" xr:uid="{00000000-0005-0000-0000-0000F6110000}"/>
    <cellStyle name="Normal 2 2 5 2 3 5 2" xfId="4596" xr:uid="{00000000-0005-0000-0000-0000F7110000}"/>
    <cellStyle name="Normal 2 2 5 2 3 5 2 2" xfId="8744" xr:uid="{00000000-0005-0000-0000-0000F8110000}"/>
    <cellStyle name="Normal 2 2 5 2 3 5 3" xfId="6402" xr:uid="{00000000-0005-0000-0000-0000F9110000}"/>
    <cellStyle name="Normal 2 2 5 2 3 6" xfId="3208" xr:uid="{00000000-0005-0000-0000-0000FA110000}"/>
    <cellStyle name="Normal 2 2 5 2 3 6 2" xfId="8735" xr:uid="{00000000-0005-0000-0000-0000FB110000}"/>
    <cellStyle name="Normal 2 2 5 2 3 7" xfId="6393" xr:uid="{00000000-0005-0000-0000-0000FC110000}"/>
    <cellStyle name="Normal 2 2 5 2 4" xfId="918" xr:uid="{00000000-0005-0000-0000-0000FD110000}"/>
    <cellStyle name="Normal 2 2 5 2 4 2" xfId="1404" xr:uid="{00000000-0005-0000-0000-0000FE110000}"/>
    <cellStyle name="Normal 2 2 5 2 4 2 2" xfId="2260" xr:uid="{00000000-0005-0000-0000-0000FF110000}"/>
    <cellStyle name="Normal 2 2 5 2 4 2 2 2" xfId="4602" xr:uid="{00000000-0005-0000-0000-000000120000}"/>
    <cellStyle name="Normal 2 2 5 2 4 2 2 2 2" xfId="8747" xr:uid="{00000000-0005-0000-0000-000001120000}"/>
    <cellStyle name="Normal 2 2 5 2 4 2 2 3" xfId="6405" xr:uid="{00000000-0005-0000-0000-000002120000}"/>
    <cellStyle name="Normal 2 2 5 2 4 2 3" xfId="3748" xr:uid="{00000000-0005-0000-0000-000003120000}"/>
    <cellStyle name="Normal 2 2 5 2 4 2 3 2" xfId="8746" xr:uid="{00000000-0005-0000-0000-000004120000}"/>
    <cellStyle name="Normal 2 2 5 2 4 2 4" xfId="6404" xr:uid="{00000000-0005-0000-0000-000005120000}"/>
    <cellStyle name="Normal 2 2 5 2 4 3" xfId="2259" xr:uid="{00000000-0005-0000-0000-000006120000}"/>
    <cellStyle name="Normal 2 2 5 2 4 3 2" xfId="4601" xr:uid="{00000000-0005-0000-0000-000007120000}"/>
    <cellStyle name="Normal 2 2 5 2 4 3 2 2" xfId="8748" xr:uid="{00000000-0005-0000-0000-000008120000}"/>
    <cellStyle name="Normal 2 2 5 2 4 3 3" xfId="6406" xr:uid="{00000000-0005-0000-0000-000009120000}"/>
    <cellStyle name="Normal 2 2 5 2 4 4" xfId="3262" xr:uid="{00000000-0005-0000-0000-00000A120000}"/>
    <cellStyle name="Normal 2 2 5 2 4 4 2" xfId="8745" xr:uid="{00000000-0005-0000-0000-00000B120000}"/>
    <cellStyle name="Normal 2 2 5 2 4 5" xfId="6403" xr:uid="{00000000-0005-0000-0000-00000C120000}"/>
    <cellStyle name="Normal 2 2 5 2 5" xfId="1242" xr:uid="{00000000-0005-0000-0000-00000D120000}"/>
    <cellStyle name="Normal 2 2 5 2 5 2" xfId="2261" xr:uid="{00000000-0005-0000-0000-00000E120000}"/>
    <cellStyle name="Normal 2 2 5 2 5 2 2" xfId="4603" xr:uid="{00000000-0005-0000-0000-00000F120000}"/>
    <cellStyle name="Normal 2 2 5 2 5 2 2 2" xfId="8750" xr:uid="{00000000-0005-0000-0000-000010120000}"/>
    <cellStyle name="Normal 2 2 5 2 5 2 3" xfId="6408" xr:uid="{00000000-0005-0000-0000-000011120000}"/>
    <cellStyle name="Normal 2 2 5 2 5 3" xfId="3586" xr:uid="{00000000-0005-0000-0000-000012120000}"/>
    <cellStyle name="Normal 2 2 5 2 5 3 2" xfId="8749" xr:uid="{00000000-0005-0000-0000-000013120000}"/>
    <cellStyle name="Normal 2 2 5 2 5 4" xfId="6407" xr:uid="{00000000-0005-0000-0000-000014120000}"/>
    <cellStyle name="Normal 2 2 5 2 6" xfId="1080" xr:uid="{00000000-0005-0000-0000-000015120000}"/>
    <cellStyle name="Normal 2 2 5 2 6 2" xfId="2262" xr:uid="{00000000-0005-0000-0000-000016120000}"/>
    <cellStyle name="Normal 2 2 5 2 6 2 2" xfId="4604" xr:uid="{00000000-0005-0000-0000-000017120000}"/>
    <cellStyle name="Normal 2 2 5 2 6 2 2 2" xfId="8752" xr:uid="{00000000-0005-0000-0000-000018120000}"/>
    <cellStyle name="Normal 2 2 5 2 6 2 3" xfId="6410" xr:uid="{00000000-0005-0000-0000-000019120000}"/>
    <cellStyle name="Normal 2 2 5 2 6 3" xfId="3424" xr:uid="{00000000-0005-0000-0000-00001A120000}"/>
    <cellStyle name="Normal 2 2 5 2 6 3 2" xfId="8751" xr:uid="{00000000-0005-0000-0000-00001B120000}"/>
    <cellStyle name="Normal 2 2 5 2 6 4" xfId="6409" xr:uid="{00000000-0005-0000-0000-00001C120000}"/>
    <cellStyle name="Normal 2 2 5 2 7" xfId="1566" xr:uid="{00000000-0005-0000-0000-00001D120000}"/>
    <cellStyle name="Normal 2 2 5 2 7 2" xfId="2263" xr:uid="{00000000-0005-0000-0000-00001E120000}"/>
    <cellStyle name="Normal 2 2 5 2 7 2 2" xfId="4605" xr:uid="{00000000-0005-0000-0000-00001F120000}"/>
    <cellStyle name="Normal 2 2 5 2 7 2 2 2" xfId="8754" xr:uid="{00000000-0005-0000-0000-000020120000}"/>
    <cellStyle name="Normal 2 2 5 2 7 2 3" xfId="6412" xr:uid="{00000000-0005-0000-0000-000021120000}"/>
    <cellStyle name="Normal 2 2 5 2 7 3" xfId="3910" xr:uid="{00000000-0005-0000-0000-000022120000}"/>
    <cellStyle name="Normal 2 2 5 2 7 3 2" xfId="8753" xr:uid="{00000000-0005-0000-0000-000023120000}"/>
    <cellStyle name="Normal 2 2 5 2 7 4" xfId="6411" xr:uid="{00000000-0005-0000-0000-000024120000}"/>
    <cellStyle name="Normal 2 2 5 2 8" xfId="756" xr:uid="{00000000-0005-0000-0000-000025120000}"/>
    <cellStyle name="Normal 2 2 5 2 8 2" xfId="2264" xr:uid="{00000000-0005-0000-0000-000026120000}"/>
    <cellStyle name="Normal 2 2 5 2 8 2 2" xfId="4606" xr:uid="{00000000-0005-0000-0000-000027120000}"/>
    <cellStyle name="Normal 2 2 5 2 8 2 2 2" xfId="8756" xr:uid="{00000000-0005-0000-0000-000028120000}"/>
    <cellStyle name="Normal 2 2 5 2 8 2 3" xfId="6414" xr:uid="{00000000-0005-0000-0000-000029120000}"/>
    <cellStyle name="Normal 2 2 5 2 8 3" xfId="3100" xr:uid="{00000000-0005-0000-0000-00002A120000}"/>
    <cellStyle name="Normal 2 2 5 2 8 3 2" xfId="8755" xr:uid="{00000000-0005-0000-0000-00002B120000}"/>
    <cellStyle name="Normal 2 2 5 2 8 4" xfId="6413" xr:uid="{00000000-0005-0000-0000-00002C120000}"/>
    <cellStyle name="Normal 2 2 5 2 9" xfId="1647" xr:uid="{00000000-0005-0000-0000-00002D120000}"/>
    <cellStyle name="Normal 2 2 5 2 9 2" xfId="2265" xr:uid="{00000000-0005-0000-0000-00002E120000}"/>
    <cellStyle name="Normal 2 2 5 2 9 2 2" xfId="4607" xr:uid="{00000000-0005-0000-0000-00002F120000}"/>
    <cellStyle name="Normal 2 2 5 2 9 2 2 2" xfId="8758" xr:uid="{00000000-0005-0000-0000-000030120000}"/>
    <cellStyle name="Normal 2 2 5 2 9 2 3" xfId="6416" xr:uid="{00000000-0005-0000-0000-000031120000}"/>
    <cellStyle name="Normal 2 2 5 2 9 3" xfId="3991" xr:uid="{00000000-0005-0000-0000-000032120000}"/>
    <cellStyle name="Normal 2 2 5 2 9 3 2" xfId="8757" xr:uid="{00000000-0005-0000-0000-000033120000}"/>
    <cellStyle name="Normal 2 2 5 2 9 4" xfId="6415" xr:uid="{00000000-0005-0000-0000-000034120000}"/>
    <cellStyle name="Normal 2 2 5 3" xfId="636" xr:uid="{00000000-0005-0000-0000-000035120000}"/>
    <cellStyle name="Normal 2 2 5 3 2" xfId="1025" xr:uid="{00000000-0005-0000-0000-000036120000}"/>
    <cellStyle name="Normal 2 2 5 3 2 2" xfId="1511" xr:uid="{00000000-0005-0000-0000-000037120000}"/>
    <cellStyle name="Normal 2 2 5 3 2 2 2" xfId="2268" xr:uid="{00000000-0005-0000-0000-000038120000}"/>
    <cellStyle name="Normal 2 2 5 3 2 2 2 2" xfId="4610" xr:uid="{00000000-0005-0000-0000-000039120000}"/>
    <cellStyle name="Normal 2 2 5 3 2 2 2 2 2" xfId="8762" xr:uid="{00000000-0005-0000-0000-00003A120000}"/>
    <cellStyle name="Normal 2 2 5 3 2 2 2 3" xfId="6420" xr:uid="{00000000-0005-0000-0000-00003B120000}"/>
    <cellStyle name="Normal 2 2 5 3 2 2 3" xfId="3855" xr:uid="{00000000-0005-0000-0000-00003C120000}"/>
    <cellStyle name="Normal 2 2 5 3 2 2 3 2" xfId="8761" xr:uid="{00000000-0005-0000-0000-00003D120000}"/>
    <cellStyle name="Normal 2 2 5 3 2 2 4" xfId="6419" xr:uid="{00000000-0005-0000-0000-00003E120000}"/>
    <cellStyle name="Normal 2 2 5 3 2 3" xfId="2267" xr:uid="{00000000-0005-0000-0000-00003F120000}"/>
    <cellStyle name="Normal 2 2 5 3 2 3 2" xfId="4609" xr:uid="{00000000-0005-0000-0000-000040120000}"/>
    <cellStyle name="Normal 2 2 5 3 2 3 2 2" xfId="8763" xr:uid="{00000000-0005-0000-0000-000041120000}"/>
    <cellStyle name="Normal 2 2 5 3 2 3 3" xfId="6421" xr:uid="{00000000-0005-0000-0000-000042120000}"/>
    <cellStyle name="Normal 2 2 5 3 2 4" xfId="3369" xr:uid="{00000000-0005-0000-0000-000043120000}"/>
    <cellStyle name="Normal 2 2 5 3 2 4 2" xfId="8760" xr:uid="{00000000-0005-0000-0000-000044120000}"/>
    <cellStyle name="Normal 2 2 5 3 2 5" xfId="6418" xr:uid="{00000000-0005-0000-0000-000045120000}"/>
    <cellStyle name="Normal 2 2 5 3 3" xfId="1295" xr:uid="{00000000-0005-0000-0000-000046120000}"/>
    <cellStyle name="Normal 2 2 5 3 3 2" xfId="2269" xr:uid="{00000000-0005-0000-0000-000047120000}"/>
    <cellStyle name="Normal 2 2 5 3 3 2 2" xfId="4611" xr:uid="{00000000-0005-0000-0000-000048120000}"/>
    <cellStyle name="Normal 2 2 5 3 3 2 2 2" xfId="8765" xr:uid="{00000000-0005-0000-0000-000049120000}"/>
    <cellStyle name="Normal 2 2 5 3 3 2 3" xfId="6423" xr:uid="{00000000-0005-0000-0000-00004A120000}"/>
    <cellStyle name="Normal 2 2 5 3 3 3" xfId="3639" xr:uid="{00000000-0005-0000-0000-00004B120000}"/>
    <cellStyle name="Normal 2 2 5 3 3 3 2" xfId="8764" xr:uid="{00000000-0005-0000-0000-00004C120000}"/>
    <cellStyle name="Normal 2 2 5 3 3 4" xfId="6422" xr:uid="{00000000-0005-0000-0000-00004D120000}"/>
    <cellStyle name="Normal 2 2 5 3 4" xfId="1187" xr:uid="{00000000-0005-0000-0000-00004E120000}"/>
    <cellStyle name="Normal 2 2 5 3 4 2" xfId="2270" xr:uid="{00000000-0005-0000-0000-00004F120000}"/>
    <cellStyle name="Normal 2 2 5 3 4 2 2" xfId="4612" xr:uid="{00000000-0005-0000-0000-000050120000}"/>
    <cellStyle name="Normal 2 2 5 3 4 2 2 2" xfId="8767" xr:uid="{00000000-0005-0000-0000-000051120000}"/>
    <cellStyle name="Normal 2 2 5 3 4 2 3" xfId="6425" xr:uid="{00000000-0005-0000-0000-000052120000}"/>
    <cellStyle name="Normal 2 2 5 3 4 3" xfId="3531" xr:uid="{00000000-0005-0000-0000-000053120000}"/>
    <cellStyle name="Normal 2 2 5 3 4 3 2" xfId="8766" xr:uid="{00000000-0005-0000-0000-000054120000}"/>
    <cellStyle name="Normal 2 2 5 3 4 4" xfId="6424" xr:uid="{00000000-0005-0000-0000-000055120000}"/>
    <cellStyle name="Normal 2 2 5 3 5" xfId="809" xr:uid="{00000000-0005-0000-0000-000056120000}"/>
    <cellStyle name="Normal 2 2 5 3 5 2" xfId="2271" xr:uid="{00000000-0005-0000-0000-000057120000}"/>
    <cellStyle name="Normal 2 2 5 3 5 2 2" xfId="4613" xr:uid="{00000000-0005-0000-0000-000058120000}"/>
    <cellStyle name="Normal 2 2 5 3 5 2 2 2" xfId="8769" xr:uid="{00000000-0005-0000-0000-000059120000}"/>
    <cellStyle name="Normal 2 2 5 3 5 2 3" xfId="6427" xr:uid="{00000000-0005-0000-0000-00005A120000}"/>
    <cellStyle name="Normal 2 2 5 3 5 3" xfId="3153" xr:uid="{00000000-0005-0000-0000-00005B120000}"/>
    <cellStyle name="Normal 2 2 5 3 5 3 2" xfId="8768" xr:uid="{00000000-0005-0000-0000-00005C120000}"/>
    <cellStyle name="Normal 2 2 5 3 5 4" xfId="6426" xr:uid="{00000000-0005-0000-0000-00005D120000}"/>
    <cellStyle name="Normal 2 2 5 3 6" xfId="1707" xr:uid="{00000000-0005-0000-0000-00005E120000}"/>
    <cellStyle name="Normal 2 2 5 3 6 2" xfId="2272" xr:uid="{00000000-0005-0000-0000-00005F120000}"/>
    <cellStyle name="Normal 2 2 5 3 6 2 2" xfId="4614" xr:uid="{00000000-0005-0000-0000-000060120000}"/>
    <cellStyle name="Normal 2 2 5 3 6 2 2 2" xfId="8771" xr:uid="{00000000-0005-0000-0000-000061120000}"/>
    <cellStyle name="Normal 2 2 5 3 6 2 3" xfId="6429" xr:uid="{00000000-0005-0000-0000-000062120000}"/>
    <cellStyle name="Normal 2 2 5 3 6 3" xfId="4049" xr:uid="{00000000-0005-0000-0000-000063120000}"/>
    <cellStyle name="Normal 2 2 5 3 6 3 2" xfId="8770" xr:uid="{00000000-0005-0000-0000-000064120000}"/>
    <cellStyle name="Normal 2 2 5 3 6 4" xfId="6428" xr:uid="{00000000-0005-0000-0000-000065120000}"/>
    <cellStyle name="Normal 2 2 5 3 7" xfId="2266" xr:uid="{00000000-0005-0000-0000-000066120000}"/>
    <cellStyle name="Normal 2 2 5 3 7 2" xfId="4608" xr:uid="{00000000-0005-0000-0000-000067120000}"/>
    <cellStyle name="Normal 2 2 5 3 7 2 2" xfId="8772" xr:uid="{00000000-0005-0000-0000-000068120000}"/>
    <cellStyle name="Normal 2 2 5 3 7 3" xfId="6430" xr:uid="{00000000-0005-0000-0000-000069120000}"/>
    <cellStyle name="Normal 2 2 5 3 8" xfId="2980" xr:uid="{00000000-0005-0000-0000-00006A120000}"/>
    <cellStyle name="Normal 2 2 5 3 8 2" xfId="8759" xr:uid="{00000000-0005-0000-0000-00006B120000}"/>
    <cellStyle name="Normal 2 2 5 3 9" xfId="6417" xr:uid="{00000000-0005-0000-0000-00006C120000}"/>
    <cellStyle name="Normal 2 2 5 4" xfId="663" xr:uid="{00000000-0005-0000-0000-00006D120000}"/>
    <cellStyle name="Normal 2 2 5 4 2" xfId="971" xr:uid="{00000000-0005-0000-0000-00006E120000}"/>
    <cellStyle name="Normal 2 2 5 4 2 2" xfId="1457" xr:uid="{00000000-0005-0000-0000-00006F120000}"/>
    <cellStyle name="Normal 2 2 5 4 2 2 2" xfId="2275" xr:uid="{00000000-0005-0000-0000-000070120000}"/>
    <cellStyle name="Normal 2 2 5 4 2 2 2 2" xfId="4617" xr:uid="{00000000-0005-0000-0000-000071120000}"/>
    <cellStyle name="Normal 2 2 5 4 2 2 2 2 2" xfId="8776" xr:uid="{00000000-0005-0000-0000-000072120000}"/>
    <cellStyle name="Normal 2 2 5 4 2 2 2 3" xfId="6434" xr:uid="{00000000-0005-0000-0000-000073120000}"/>
    <cellStyle name="Normal 2 2 5 4 2 2 3" xfId="3801" xr:uid="{00000000-0005-0000-0000-000074120000}"/>
    <cellStyle name="Normal 2 2 5 4 2 2 3 2" xfId="8775" xr:uid="{00000000-0005-0000-0000-000075120000}"/>
    <cellStyle name="Normal 2 2 5 4 2 2 4" xfId="6433" xr:uid="{00000000-0005-0000-0000-000076120000}"/>
    <cellStyle name="Normal 2 2 5 4 2 3" xfId="2274" xr:uid="{00000000-0005-0000-0000-000077120000}"/>
    <cellStyle name="Normal 2 2 5 4 2 3 2" xfId="4616" xr:uid="{00000000-0005-0000-0000-000078120000}"/>
    <cellStyle name="Normal 2 2 5 4 2 3 2 2" xfId="8777" xr:uid="{00000000-0005-0000-0000-000079120000}"/>
    <cellStyle name="Normal 2 2 5 4 2 3 3" xfId="6435" xr:uid="{00000000-0005-0000-0000-00007A120000}"/>
    <cellStyle name="Normal 2 2 5 4 2 4" xfId="3315" xr:uid="{00000000-0005-0000-0000-00007B120000}"/>
    <cellStyle name="Normal 2 2 5 4 2 4 2" xfId="8774" xr:uid="{00000000-0005-0000-0000-00007C120000}"/>
    <cellStyle name="Normal 2 2 5 4 2 5" xfId="6432" xr:uid="{00000000-0005-0000-0000-00007D120000}"/>
    <cellStyle name="Normal 2 2 5 4 3" xfId="1349" xr:uid="{00000000-0005-0000-0000-00007E120000}"/>
    <cellStyle name="Normal 2 2 5 4 3 2" xfId="2276" xr:uid="{00000000-0005-0000-0000-00007F120000}"/>
    <cellStyle name="Normal 2 2 5 4 3 2 2" xfId="4618" xr:uid="{00000000-0005-0000-0000-000080120000}"/>
    <cellStyle name="Normal 2 2 5 4 3 2 2 2" xfId="8779" xr:uid="{00000000-0005-0000-0000-000081120000}"/>
    <cellStyle name="Normal 2 2 5 4 3 2 3" xfId="6437" xr:uid="{00000000-0005-0000-0000-000082120000}"/>
    <cellStyle name="Normal 2 2 5 4 3 3" xfId="3693" xr:uid="{00000000-0005-0000-0000-000083120000}"/>
    <cellStyle name="Normal 2 2 5 4 3 3 2" xfId="8778" xr:uid="{00000000-0005-0000-0000-000084120000}"/>
    <cellStyle name="Normal 2 2 5 4 3 4" xfId="6436" xr:uid="{00000000-0005-0000-0000-000085120000}"/>
    <cellStyle name="Normal 2 2 5 4 4" xfId="1133" xr:uid="{00000000-0005-0000-0000-000086120000}"/>
    <cellStyle name="Normal 2 2 5 4 4 2" xfId="2277" xr:uid="{00000000-0005-0000-0000-000087120000}"/>
    <cellStyle name="Normal 2 2 5 4 4 2 2" xfId="4619" xr:uid="{00000000-0005-0000-0000-000088120000}"/>
    <cellStyle name="Normal 2 2 5 4 4 2 2 2" xfId="8781" xr:uid="{00000000-0005-0000-0000-000089120000}"/>
    <cellStyle name="Normal 2 2 5 4 4 2 3" xfId="6439" xr:uid="{00000000-0005-0000-0000-00008A120000}"/>
    <cellStyle name="Normal 2 2 5 4 4 3" xfId="3477" xr:uid="{00000000-0005-0000-0000-00008B120000}"/>
    <cellStyle name="Normal 2 2 5 4 4 3 2" xfId="8780" xr:uid="{00000000-0005-0000-0000-00008C120000}"/>
    <cellStyle name="Normal 2 2 5 4 4 4" xfId="6438" xr:uid="{00000000-0005-0000-0000-00008D120000}"/>
    <cellStyle name="Normal 2 2 5 4 5" xfId="863" xr:uid="{00000000-0005-0000-0000-00008E120000}"/>
    <cellStyle name="Normal 2 2 5 4 5 2" xfId="2278" xr:uid="{00000000-0005-0000-0000-00008F120000}"/>
    <cellStyle name="Normal 2 2 5 4 5 2 2" xfId="4620" xr:uid="{00000000-0005-0000-0000-000090120000}"/>
    <cellStyle name="Normal 2 2 5 4 5 2 2 2" xfId="8783" xr:uid="{00000000-0005-0000-0000-000091120000}"/>
    <cellStyle name="Normal 2 2 5 4 5 2 3" xfId="6441" xr:uid="{00000000-0005-0000-0000-000092120000}"/>
    <cellStyle name="Normal 2 2 5 4 5 3" xfId="3207" xr:uid="{00000000-0005-0000-0000-000093120000}"/>
    <cellStyle name="Normal 2 2 5 4 5 3 2" xfId="8782" xr:uid="{00000000-0005-0000-0000-000094120000}"/>
    <cellStyle name="Normal 2 2 5 4 5 4" xfId="6440" xr:uid="{00000000-0005-0000-0000-000095120000}"/>
    <cellStyle name="Normal 2 2 5 4 6" xfId="2273" xr:uid="{00000000-0005-0000-0000-000096120000}"/>
    <cellStyle name="Normal 2 2 5 4 6 2" xfId="4615" xr:uid="{00000000-0005-0000-0000-000097120000}"/>
    <cellStyle name="Normal 2 2 5 4 6 2 2" xfId="8784" xr:uid="{00000000-0005-0000-0000-000098120000}"/>
    <cellStyle name="Normal 2 2 5 4 6 3" xfId="6442" xr:uid="{00000000-0005-0000-0000-000099120000}"/>
    <cellStyle name="Normal 2 2 5 4 7" xfId="3007" xr:uid="{00000000-0005-0000-0000-00009A120000}"/>
    <cellStyle name="Normal 2 2 5 4 7 2" xfId="8773" xr:uid="{00000000-0005-0000-0000-00009B120000}"/>
    <cellStyle name="Normal 2 2 5 4 8" xfId="6431" xr:uid="{00000000-0005-0000-0000-00009C120000}"/>
    <cellStyle name="Normal 2 2 5 5" xfId="690" xr:uid="{00000000-0005-0000-0000-00009D120000}"/>
    <cellStyle name="Normal 2 2 5 5 2" xfId="1403" xr:uid="{00000000-0005-0000-0000-00009E120000}"/>
    <cellStyle name="Normal 2 2 5 5 2 2" xfId="2280" xr:uid="{00000000-0005-0000-0000-00009F120000}"/>
    <cellStyle name="Normal 2 2 5 5 2 2 2" xfId="4622" xr:uid="{00000000-0005-0000-0000-0000A0120000}"/>
    <cellStyle name="Normal 2 2 5 5 2 2 2 2" xfId="8787" xr:uid="{00000000-0005-0000-0000-0000A1120000}"/>
    <cellStyle name="Normal 2 2 5 5 2 2 3" xfId="6445" xr:uid="{00000000-0005-0000-0000-0000A2120000}"/>
    <cellStyle name="Normal 2 2 5 5 2 3" xfId="3747" xr:uid="{00000000-0005-0000-0000-0000A3120000}"/>
    <cellStyle name="Normal 2 2 5 5 2 3 2" xfId="8786" xr:uid="{00000000-0005-0000-0000-0000A4120000}"/>
    <cellStyle name="Normal 2 2 5 5 2 4" xfId="6444" xr:uid="{00000000-0005-0000-0000-0000A5120000}"/>
    <cellStyle name="Normal 2 2 5 5 3" xfId="917" xr:uid="{00000000-0005-0000-0000-0000A6120000}"/>
    <cellStyle name="Normal 2 2 5 5 3 2" xfId="2281" xr:uid="{00000000-0005-0000-0000-0000A7120000}"/>
    <cellStyle name="Normal 2 2 5 5 3 2 2" xfId="4623" xr:uid="{00000000-0005-0000-0000-0000A8120000}"/>
    <cellStyle name="Normal 2 2 5 5 3 2 2 2" xfId="8789" xr:uid="{00000000-0005-0000-0000-0000A9120000}"/>
    <cellStyle name="Normal 2 2 5 5 3 2 3" xfId="6447" xr:uid="{00000000-0005-0000-0000-0000AA120000}"/>
    <cellStyle name="Normal 2 2 5 5 3 3" xfId="3261" xr:uid="{00000000-0005-0000-0000-0000AB120000}"/>
    <cellStyle name="Normal 2 2 5 5 3 3 2" xfId="8788" xr:uid="{00000000-0005-0000-0000-0000AC120000}"/>
    <cellStyle name="Normal 2 2 5 5 3 4" xfId="6446" xr:uid="{00000000-0005-0000-0000-0000AD120000}"/>
    <cellStyle name="Normal 2 2 5 5 4" xfId="2279" xr:uid="{00000000-0005-0000-0000-0000AE120000}"/>
    <cellStyle name="Normal 2 2 5 5 4 2" xfId="4621" xr:uid="{00000000-0005-0000-0000-0000AF120000}"/>
    <cellStyle name="Normal 2 2 5 5 4 2 2" xfId="8790" xr:uid="{00000000-0005-0000-0000-0000B0120000}"/>
    <cellStyle name="Normal 2 2 5 5 4 3" xfId="6448" xr:uid="{00000000-0005-0000-0000-0000B1120000}"/>
    <cellStyle name="Normal 2 2 5 5 5" xfId="3034" xr:uid="{00000000-0005-0000-0000-0000B2120000}"/>
    <cellStyle name="Normal 2 2 5 5 5 2" xfId="8785" xr:uid="{00000000-0005-0000-0000-0000B3120000}"/>
    <cellStyle name="Normal 2 2 5 5 6" xfId="6443" xr:uid="{00000000-0005-0000-0000-0000B4120000}"/>
    <cellStyle name="Normal 2 2 5 6" xfId="717" xr:uid="{00000000-0005-0000-0000-0000B5120000}"/>
    <cellStyle name="Normal 2 2 5 6 2" xfId="1241" xr:uid="{00000000-0005-0000-0000-0000B6120000}"/>
    <cellStyle name="Normal 2 2 5 6 2 2" xfId="2283" xr:uid="{00000000-0005-0000-0000-0000B7120000}"/>
    <cellStyle name="Normal 2 2 5 6 2 2 2" xfId="4625" xr:uid="{00000000-0005-0000-0000-0000B8120000}"/>
    <cellStyle name="Normal 2 2 5 6 2 2 2 2" xfId="8793" xr:uid="{00000000-0005-0000-0000-0000B9120000}"/>
    <cellStyle name="Normal 2 2 5 6 2 2 3" xfId="6451" xr:uid="{00000000-0005-0000-0000-0000BA120000}"/>
    <cellStyle name="Normal 2 2 5 6 2 3" xfId="3585" xr:uid="{00000000-0005-0000-0000-0000BB120000}"/>
    <cellStyle name="Normal 2 2 5 6 2 3 2" xfId="8792" xr:uid="{00000000-0005-0000-0000-0000BC120000}"/>
    <cellStyle name="Normal 2 2 5 6 2 4" xfId="6450" xr:uid="{00000000-0005-0000-0000-0000BD120000}"/>
    <cellStyle name="Normal 2 2 5 6 3" xfId="2282" xr:uid="{00000000-0005-0000-0000-0000BE120000}"/>
    <cellStyle name="Normal 2 2 5 6 3 2" xfId="4624" xr:uid="{00000000-0005-0000-0000-0000BF120000}"/>
    <cellStyle name="Normal 2 2 5 6 3 2 2" xfId="8794" xr:uid="{00000000-0005-0000-0000-0000C0120000}"/>
    <cellStyle name="Normal 2 2 5 6 3 3" xfId="6452" xr:uid="{00000000-0005-0000-0000-0000C1120000}"/>
    <cellStyle name="Normal 2 2 5 6 4" xfId="3061" xr:uid="{00000000-0005-0000-0000-0000C2120000}"/>
    <cellStyle name="Normal 2 2 5 6 4 2" xfId="8791" xr:uid="{00000000-0005-0000-0000-0000C3120000}"/>
    <cellStyle name="Normal 2 2 5 6 5" xfId="6449" xr:uid="{00000000-0005-0000-0000-0000C4120000}"/>
    <cellStyle name="Normal 2 2 5 7" xfId="1079" xr:uid="{00000000-0005-0000-0000-0000C5120000}"/>
    <cellStyle name="Normal 2 2 5 7 2" xfId="2284" xr:uid="{00000000-0005-0000-0000-0000C6120000}"/>
    <cellStyle name="Normal 2 2 5 7 2 2" xfId="4626" xr:uid="{00000000-0005-0000-0000-0000C7120000}"/>
    <cellStyle name="Normal 2 2 5 7 2 2 2" xfId="8796" xr:uid="{00000000-0005-0000-0000-0000C8120000}"/>
    <cellStyle name="Normal 2 2 5 7 2 3" xfId="6454" xr:uid="{00000000-0005-0000-0000-0000C9120000}"/>
    <cellStyle name="Normal 2 2 5 7 3" xfId="3423" xr:uid="{00000000-0005-0000-0000-0000CA120000}"/>
    <cellStyle name="Normal 2 2 5 7 3 2" xfId="8795" xr:uid="{00000000-0005-0000-0000-0000CB120000}"/>
    <cellStyle name="Normal 2 2 5 7 4" xfId="6453" xr:uid="{00000000-0005-0000-0000-0000CC120000}"/>
    <cellStyle name="Normal 2 2 5 8" xfId="1565" xr:uid="{00000000-0005-0000-0000-0000CD120000}"/>
    <cellStyle name="Normal 2 2 5 8 2" xfId="2285" xr:uid="{00000000-0005-0000-0000-0000CE120000}"/>
    <cellStyle name="Normal 2 2 5 8 2 2" xfId="4627" xr:uid="{00000000-0005-0000-0000-0000CF120000}"/>
    <cellStyle name="Normal 2 2 5 8 2 2 2" xfId="8798" xr:uid="{00000000-0005-0000-0000-0000D0120000}"/>
    <cellStyle name="Normal 2 2 5 8 2 3" xfId="6456" xr:uid="{00000000-0005-0000-0000-0000D1120000}"/>
    <cellStyle name="Normal 2 2 5 8 3" xfId="3909" xr:uid="{00000000-0005-0000-0000-0000D2120000}"/>
    <cellStyle name="Normal 2 2 5 8 3 2" xfId="8797" xr:uid="{00000000-0005-0000-0000-0000D3120000}"/>
    <cellStyle name="Normal 2 2 5 8 4" xfId="6455" xr:uid="{00000000-0005-0000-0000-0000D4120000}"/>
    <cellStyle name="Normal 2 2 5 9" xfId="755" xr:uid="{00000000-0005-0000-0000-0000D5120000}"/>
    <cellStyle name="Normal 2 2 5 9 2" xfId="2286" xr:uid="{00000000-0005-0000-0000-0000D6120000}"/>
    <cellStyle name="Normal 2 2 5 9 2 2" xfId="4628" xr:uid="{00000000-0005-0000-0000-0000D7120000}"/>
    <cellStyle name="Normal 2 2 5 9 2 2 2" xfId="8800" xr:uid="{00000000-0005-0000-0000-0000D8120000}"/>
    <cellStyle name="Normal 2 2 5 9 2 3" xfId="6458" xr:uid="{00000000-0005-0000-0000-0000D9120000}"/>
    <cellStyle name="Normal 2 2 5 9 3" xfId="3099" xr:uid="{00000000-0005-0000-0000-0000DA120000}"/>
    <cellStyle name="Normal 2 2 5 9 3 2" xfId="8799" xr:uid="{00000000-0005-0000-0000-0000DB120000}"/>
    <cellStyle name="Normal 2 2 5 9 4" xfId="6457" xr:uid="{00000000-0005-0000-0000-0000DC120000}"/>
    <cellStyle name="Normal 2 2 6" xfId="518" xr:uid="{00000000-0005-0000-0000-0000DD120000}"/>
    <cellStyle name="Normal 2 2 6 10" xfId="2287" xr:uid="{00000000-0005-0000-0000-0000DE120000}"/>
    <cellStyle name="Normal 2 2 6 10 2" xfId="4629" xr:uid="{00000000-0005-0000-0000-0000DF120000}"/>
    <cellStyle name="Normal 2 2 6 10 2 2" xfId="8802" xr:uid="{00000000-0005-0000-0000-0000E0120000}"/>
    <cellStyle name="Normal 2 2 6 10 3" xfId="6460" xr:uid="{00000000-0005-0000-0000-0000E1120000}"/>
    <cellStyle name="Normal 2 2 6 11" xfId="2950" xr:uid="{00000000-0005-0000-0000-0000E2120000}"/>
    <cellStyle name="Normal 2 2 6 11 2" xfId="8801" xr:uid="{00000000-0005-0000-0000-0000E3120000}"/>
    <cellStyle name="Normal 2 2 6 12" xfId="6459" xr:uid="{00000000-0005-0000-0000-0000E4120000}"/>
    <cellStyle name="Normal 2 2 6 2" xfId="811" xr:uid="{00000000-0005-0000-0000-0000E5120000}"/>
    <cellStyle name="Normal 2 2 6 2 2" xfId="1027" xr:uid="{00000000-0005-0000-0000-0000E6120000}"/>
    <cellStyle name="Normal 2 2 6 2 2 2" xfId="1513" xr:uid="{00000000-0005-0000-0000-0000E7120000}"/>
    <cellStyle name="Normal 2 2 6 2 2 2 2" xfId="2290" xr:uid="{00000000-0005-0000-0000-0000E8120000}"/>
    <cellStyle name="Normal 2 2 6 2 2 2 2 2" xfId="4632" xr:uid="{00000000-0005-0000-0000-0000E9120000}"/>
    <cellStyle name="Normal 2 2 6 2 2 2 2 2 2" xfId="8806" xr:uid="{00000000-0005-0000-0000-0000EA120000}"/>
    <cellStyle name="Normal 2 2 6 2 2 2 2 3" xfId="6464" xr:uid="{00000000-0005-0000-0000-0000EB120000}"/>
    <cellStyle name="Normal 2 2 6 2 2 2 3" xfId="3857" xr:uid="{00000000-0005-0000-0000-0000EC120000}"/>
    <cellStyle name="Normal 2 2 6 2 2 2 3 2" xfId="8805" xr:uid="{00000000-0005-0000-0000-0000ED120000}"/>
    <cellStyle name="Normal 2 2 6 2 2 2 4" xfId="6463" xr:uid="{00000000-0005-0000-0000-0000EE120000}"/>
    <cellStyle name="Normal 2 2 6 2 2 3" xfId="2289" xr:uid="{00000000-0005-0000-0000-0000EF120000}"/>
    <cellStyle name="Normal 2 2 6 2 2 3 2" xfId="4631" xr:uid="{00000000-0005-0000-0000-0000F0120000}"/>
    <cellStyle name="Normal 2 2 6 2 2 3 2 2" xfId="8807" xr:uid="{00000000-0005-0000-0000-0000F1120000}"/>
    <cellStyle name="Normal 2 2 6 2 2 3 3" xfId="6465" xr:uid="{00000000-0005-0000-0000-0000F2120000}"/>
    <cellStyle name="Normal 2 2 6 2 2 4" xfId="3371" xr:uid="{00000000-0005-0000-0000-0000F3120000}"/>
    <cellStyle name="Normal 2 2 6 2 2 4 2" xfId="8804" xr:uid="{00000000-0005-0000-0000-0000F4120000}"/>
    <cellStyle name="Normal 2 2 6 2 2 5" xfId="6462" xr:uid="{00000000-0005-0000-0000-0000F5120000}"/>
    <cellStyle name="Normal 2 2 6 2 3" xfId="1297" xr:uid="{00000000-0005-0000-0000-0000F6120000}"/>
    <cellStyle name="Normal 2 2 6 2 3 2" xfId="2291" xr:uid="{00000000-0005-0000-0000-0000F7120000}"/>
    <cellStyle name="Normal 2 2 6 2 3 2 2" xfId="4633" xr:uid="{00000000-0005-0000-0000-0000F8120000}"/>
    <cellStyle name="Normal 2 2 6 2 3 2 2 2" xfId="8809" xr:uid="{00000000-0005-0000-0000-0000F9120000}"/>
    <cellStyle name="Normal 2 2 6 2 3 2 3" xfId="6467" xr:uid="{00000000-0005-0000-0000-0000FA120000}"/>
    <cellStyle name="Normal 2 2 6 2 3 3" xfId="3641" xr:uid="{00000000-0005-0000-0000-0000FB120000}"/>
    <cellStyle name="Normal 2 2 6 2 3 3 2" xfId="8808" xr:uid="{00000000-0005-0000-0000-0000FC120000}"/>
    <cellStyle name="Normal 2 2 6 2 3 4" xfId="6466" xr:uid="{00000000-0005-0000-0000-0000FD120000}"/>
    <cellStyle name="Normal 2 2 6 2 4" xfId="1189" xr:uid="{00000000-0005-0000-0000-0000FE120000}"/>
    <cellStyle name="Normal 2 2 6 2 4 2" xfId="2292" xr:uid="{00000000-0005-0000-0000-0000FF120000}"/>
    <cellStyle name="Normal 2 2 6 2 4 2 2" xfId="4634" xr:uid="{00000000-0005-0000-0000-000000130000}"/>
    <cellStyle name="Normal 2 2 6 2 4 2 2 2" xfId="8811" xr:uid="{00000000-0005-0000-0000-000001130000}"/>
    <cellStyle name="Normal 2 2 6 2 4 2 3" xfId="6469" xr:uid="{00000000-0005-0000-0000-000002130000}"/>
    <cellStyle name="Normal 2 2 6 2 4 3" xfId="3533" xr:uid="{00000000-0005-0000-0000-000003130000}"/>
    <cellStyle name="Normal 2 2 6 2 4 3 2" xfId="8810" xr:uid="{00000000-0005-0000-0000-000004130000}"/>
    <cellStyle name="Normal 2 2 6 2 4 4" xfId="6468" xr:uid="{00000000-0005-0000-0000-000005130000}"/>
    <cellStyle name="Normal 2 2 6 2 5" xfId="1709" xr:uid="{00000000-0005-0000-0000-000006130000}"/>
    <cellStyle name="Normal 2 2 6 2 5 2" xfId="2293" xr:uid="{00000000-0005-0000-0000-000007130000}"/>
    <cellStyle name="Normal 2 2 6 2 5 2 2" xfId="4635" xr:uid="{00000000-0005-0000-0000-000008130000}"/>
    <cellStyle name="Normal 2 2 6 2 5 2 2 2" xfId="8813" xr:uid="{00000000-0005-0000-0000-000009130000}"/>
    <cellStyle name="Normal 2 2 6 2 5 2 3" xfId="6471" xr:uid="{00000000-0005-0000-0000-00000A130000}"/>
    <cellStyle name="Normal 2 2 6 2 5 3" xfId="4051" xr:uid="{00000000-0005-0000-0000-00000B130000}"/>
    <cellStyle name="Normal 2 2 6 2 5 3 2" xfId="8812" xr:uid="{00000000-0005-0000-0000-00000C130000}"/>
    <cellStyle name="Normal 2 2 6 2 5 4" xfId="6470" xr:uid="{00000000-0005-0000-0000-00000D130000}"/>
    <cellStyle name="Normal 2 2 6 2 6" xfId="2288" xr:uid="{00000000-0005-0000-0000-00000E130000}"/>
    <cellStyle name="Normal 2 2 6 2 6 2" xfId="4630" xr:uid="{00000000-0005-0000-0000-00000F130000}"/>
    <cellStyle name="Normal 2 2 6 2 6 2 2" xfId="8814" xr:uid="{00000000-0005-0000-0000-000010130000}"/>
    <cellStyle name="Normal 2 2 6 2 6 3" xfId="6472" xr:uid="{00000000-0005-0000-0000-000011130000}"/>
    <cellStyle name="Normal 2 2 6 2 7" xfId="3155" xr:uid="{00000000-0005-0000-0000-000012130000}"/>
    <cellStyle name="Normal 2 2 6 2 7 2" xfId="8803" xr:uid="{00000000-0005-0000-0000-000013130000}"/>
    <cellStyle name="Normal 2 2 6 2 8" xfId="6461" xr:uid="{00000000-0005-0000-0000-000014130000}"/>
    <cellStyle name="Normal 2 2 6 3" xfId="865" xr:uid="{00000000-0005-0000-0000-000015130000}"/>
    <cellStyle name="Normal 2 2 6 3 2" xfId="973" xr:uid="{00000000-0005-0000-0000-000016130000}"/>
    <cellStyle name="Normal 2 2 6 3 2 2" xfId="1459" xr:uid="{00000000-0005-0000-0000-000017130000}"/>
    <cellStyle name="Normal 2 2 6 3 2 2 2" xfId="2296" xr:uid="{00000000-0005-0000-0000-000018130000}"/>
    <cellStyle name="Normal 2 2 6 3 2 2 2 2" xfId="4638" xr:uid="{00000000-0005-0000-0000-000019130000}"/>
    <cellStyle name="Normal 2 2 6 3 2 2 2 2 2" xfId="8818" xr:uid="{00000000-0005-0000-0000-00001A130000}"/>
    <cellStyle name="Normal 2 2 6 3 2 2 2 3" xfId="6476" xr:uid="{00000000-0005-0000-0000-00001B130000}"/>
    <cellStyle name="Normal 2 2 6 3 2 2 3" xfId="3803" xr:uid="{00000000-0005-0000-0000-00001C130000}"/>
    <cellStyle name="Normal 2 2 6 3 2 2 3 2" xfId="8817" xr:uid="{00000000-0005-0000-0000-00001D130000}"/>
    <cellStyle name="Normal 2 2 6 3 2 2 4" xfId="6475" xr:uid="{00000000-0005-0000-0000-00001E130000}"/>
    <cellStyle name="Normal 2 2 6 3 2 3" xfId="2295" xr:uid="{00000000-0005-0000-0000-00001F130000}"/>
    <cellStyle name="Normal 2 2 6 3 2 3 2" xfId="4637" xr:uid="{00000000-0005-0000-0000-000020130000}"/>
    <cellStyle name="Normal 2 2 6 3 2 3 2 2" xfId="8819" xr:uid="{00000000-0005-0000-0000-000021130000}"/>
    <cellStyle name="Normal 2 2 6 3 2 3 3" xfId="6477" xr:uid="{00000000-0005-0000-0000-000022130000}"/>
    <cellStyle name="Normal 2 2 6 3 2 4" xfId="3317" xr:uid="{00000000-0005-0000-0000-000023130000}"/>
    <cellStyle name="Normal 2 2 6 3 2 4 2" xfId="8816" xr:uid="{00000000-0005-0000-0000-000024130000}"/>
    <cellStyle name="Normal 2 2 6 3 2 5" xfId="6474" xr:uid="{00000000-0005-0000-0000-000025130000}"/>
    <cellStyle name="Normal 2 2 6 3 3" xfId="1351" xr:uid="{00000000-0005-0000-0000-000026130000}"/>
    <cellStyle name="Normal 2 2 6 3 3 2" xfId="2297" xr:uid="{00000000-0005-0000-0000-000027130000}"/>
    <cellStyle name="Normal 2 2 6 3 3 2 2" xfId="4639" xr:uid="{00000000-0005-0000-0000-000028130000}"/>
    <cellStyle name="Normal 2 2 6 3 3 2 2 2" xfId="8821" xr:uid="{00000000-0005-0000-0000-000029130000}"/>
    <cellStyle name="Normal 2 2 6 3 3 2 3" xfId="6479" xr:uid="{00000000-0005-0000-0000-00002A130000}"/>
    <cellStyle name="Normal 2 2 6 3 3 3" xfId="3695" xr:uid="{00000000-0005-0000-0000-00002B130000}"/>
    <cellStyle name="Normal 2 2 6 3 3 3 2" xfId="8820" xr:uid="{00000000-0005-0000-0000-00002C130000}"/>
    <cellStyle name="Normal 2 2 6 3 3 4" xfId="6478" xr:uid="{00000000-0005-0000-0000-00002D130000}"/>
    <cellStyle name="Normal 2 2 6 3 4" xfId="1135" xr:uid="{00000000-0005-0000-0000-00002E130000}"/>
    <cellStyle name="Normal 2 2 6 3 4 2" xfId="2298" xr:uid="{00000000-0005-0000-0000-00002F130000}"/>
    <cellStyle name="Normal 2 2 6 3 4 2 2" xfId="4640" xr:uid="{00000000-0005-0000-0000-000030130000}"/>
    <cellStyle name="Normal 2 2 6 3 4 2 2 2" xfId="8823" xr:uid="{00000000-0005-0000-0000-000031130000}"/>
    <cellStyle name="Normal 2 2 6 3 4 2 3" xfId="6481" xr:uid="{00000000-0005-0000-0000-000032130000}"/>
    <cellStyle name="Normal 2 2 6 3 4 3" xfId="3479" xr:uid="{00000000-0005-0000-0000-000033130000}"/>
    <cellStyle name="Normal 2 2 6 3 4 3 2" xfId="8822" xr:uid="{00000000-0005-0000-0000-000034130000}"/>
    <cellStyle name="Normal 2 2 6 3 4 4" xfId="6480" xr:uid="{00000000-0005-0000-0000-000035130000}"/>
    <cellStyle name="Normal 2 2 6 3 5" xfId="2294" xr:uid="{00000000-0005-0000-0000-000036130000}"/>
    <cellStyle name="Normal 2 2 6 3 5 2" xfId="4636" xr:uid="{00000000-0005-0000-0000-000037130000}"/>
    <cellStyle name="Normal 2 2 6 3 5 2 2" xfId="8824" xr:uid="{00000000-0005-0000-0000-000038130000}"/>
    <cellStyle name="Normal 2 2 6 3 5 3" xfId="6482" xr:uid="{00000000-0005-0000-0000-000039130000}"/>
    <cellStyle name="Normal 2 2 6 3 6" xfId="3209" xr:uid="{00000000-0005-0000-0000-00003A130000}"/>
    <cellStyle name="Normal 2 2 6 3 6 2" xfId="8815" xr:uid="{00000000-0005-0000-0000-00003B130000}"/>
    <cellStyle name="Normal 2 2 6 3 7" xfId="6473" xr:uid="{00000000-0005-0000-0000-00003C130000}"/>
    <cellStyle name="Normal 2 2 6 4" xfId="919" xr:uid="{00000000-0005-0000-0000-00003D130000}"/>
    <cellStyle name="Normal 2 2 6 4 2" xfId="1405" xr:uid="{00000000-0005-0000-0000-00003E130000}"/>
    <cellStyle name="Normal 2 2 6 4 2 2" xfId="2300" xr:uid="{00000000-0005-0000-0000-00003F130000}"/>
    <cellStyle name="Normal 2 2 6 4 2 2 2" xfId="4642" xr:uid="{00000000-0005-0000-0000-000040130000}"/>
    <cellStyle name="Normal 2 2 6 4 2 2 2 2" xfId="8827" xr:uid="{00000000-0005-0000-0000-000041130000}"/>
    <cellStyle name="Normal 2 2 6 4 2 2 3" xfId="6485" xr:uid="{00000000-0005-0000-0000-000042130000}"/>
    <cellStyle name="Normal 2 2 6 4 2 3" xfId="3749" xr:uid="{00000000-0005-0000-0000-000043130000}"/>
    <cellStyle name="Normal 2 2 6 4 2 3 2" xfId="8826" xr:uid="{00000000-0005-0000-0000-000044130000}"/>
    <cellStyle name="Normal 2 2 6 4 2 4" xfId="6484" xr:uid="{00000000-0005-0000-0000-000045130000}"/>
    <cellStyle name="Normal 2 2 6 4 3" xfId="2299" xr:uid="{00000000-0005-0000-0000-000046130000}"/>
    <cellStyle name="Normal 2 2 6 4 3 2" xfId="4641" xr:uid="{00000000-0005-0000-0000-000047130000}"/>
    <cellStyle name="Normal 2 2 6 4 3 2 2" xfId="8828" xr:uid="{00000000-0005-0000-0000-000048130000}"/>
    <cellStyle name="Normal 2 2 6 4 3 3" xfId="6486" xr:uid="{00000000-0005-0000-0000-000049130000}"/>
    <cellStyle name="Normal 2 2 6 4 4" xfId="3263" xr:uid="{00000000-0005-0000-0000-00004A130000}"/>
    <cellStyle name="Normal 2 2 6 4 4 2" xfId="8825" xr:uid="{00000000-0005-0000-0000-00004B130000}"/>
    <cellStyle name="Normal 2 2 6 4 5" xfId="6483" xr:uid="{00000000-0005-0000-0000-00004C130000}"/>
    <cellStyle name="Normal 2 2 6 5" xfId="1243" xr:uid="{00000000-0005-0000-0000-00004D130000}"/>
    <cellStyle name="Normal 2 2 6 5 2" xfId="2301" xr:uid="{00000000-0005-0000-0000-00004E130000}"/>
    <cellStyle name="Normal 2 2 6 5 2 2" xfId="4643" xr:uid="{00000000-0005-0000-0000-00004F130000}"/>
    <cellStyle name="Normal 2 2 6 5 2 2 2" xfId="8830" xr:uid="{00000000-0005-0000-0000-000050130000}"/>
    <cellStyle name="Normal 2 2 6 5 2 3" xfId="6488" xr:uid="{00000000-0005-0000-0000-000051130000}"/>
    <cellStyle name="Normal 2 2 6 5 3" xfId="3587" xr:uid="{00000000-0005-0000-0000-000052130000}"/>
    <cellStyle name="Normal 2 2 6 5 3 2" xfId="8829" xr:uid="{00000000-0005-0000-0000-000053130000}"/>
    <cellStyle name="Normal 2 2 6 5 4" xfId="6487" xr:uid="{00000000-0005-0000-0000-000054130000}"/>
    <cellStyle name="Normal 2 2 6 6" xfId="1081" xr:uid="{00000000-0005-0000-0000-000055130000}"/>
    <cellStyle name="Normal 2 2 6 6 2" xfId="2302" xr:uid="{00000000-0005-0000-0000-000056130000}"/>
    <cellStyle name="Normal 2 2 6 6 2 2" xfId="4644" xr:uid="{00000000-0005-0000-0000-000057130000}"/>
    <cellStyle name="Normal 2 2 6 6 2 2 2" xfId="8832" xr:uid="{00000000-0005-0000-0000-000058130000}"/>
    <cellStyle name="Normal 2 2 6 6 2 3" xfId="6490" xr:uid="{00000000-0005-0000-0000-000059130000}"/>
    <cellStyle name="Normal 2 2 6 6 3" xfId="3425" xr:uid="{00000000-0005-0000-0000-00005A130000}"/>
    <cellStyle name="Normal 2 2 6 6 3 2" xfId="8831" xr:uid="{00000000-0005-0000-0000-00005B130000}"/>
    <cellStyle name="Normal 2 2 6 6 4" xfId="6489" xr:uid="{00000000-0005-0000-0000-00005C130000}"/>
    <cellStyle name="Normal 2 2 6 7" xfId="1567" xr:uid="{00000000-0005-0000-0000-00005D130000}"/>
    <cellStyle name="Normal 2 2 6 7 2" xfId="2303" xr:uid="{00000000-0005-0000-0000-00005E130000}"/>
    <cellStyle name="Normal 2 2 6 7 2 2" xfId="4645" xr:uid="{00000000-0005-0000-0000-00005F130000}"/>
    <cellStyle name="Normal 2 2 6 7 2 2 2" xfId="8834" xr:uid="{00000000-0005-0000-0000-000060130000}"/>
    <cellStyle name="Normal 2 2 6 7 2 3" xfId="6492" xr:uid="{00000000-0005-0000-0000-000061130000}"/>
    <cellStyle name="Normal 2 2 6 7 3" xfId="3911" xr:uid="{00000000-0005-0000-0000-000062130000}"/>
    <cellStyle name="Normal 2 2 6 7 3 2" xfId="8833" xr:uid="{00000000-0005-0000-0000-000063130000}"/>
    <cellStyle name="Normal 2 2 6 7 4" xfId="6491" xr:uid="{00000000-0005-0000-0000-000064130000}"/>
    <cellStyle name="Normal 2 2 6 8" xfId="757" xr:uid="{00000000-0005-0000-0000-000065130000}"/>
    <cellStyle name="Normal 2 2 6 8 2" xfId="2304" xr:uid="{00000000-0005-0000-0000-000066130000}"/>
    <cellStyle name="Normal 2 2 6 8 2 2" xfId="4646" xr:uid="{00000000-0005-0000-0000-000067130000}"/>
    <cellStyle name="Normal 2 2 6 8 2 2 2" xfId="8836" xr:uid="{00000000-0005-0000-0000-000068130000}"/>
    <cellStyle name="Normal 2 2 6 8 2 3" xfId="6494" xr:uid="{00000000-0005-0000-0000-000069130000}"/>
    <cellStyle name="Normal 2 2 6 8 3" xfId="3101" xr:uid="{00000000-0005-0000-0000-00006A130000}"/>
    <cellStyle name="Normal 2 2 6 8 3 2" xfId="8835" xr:uid="{00000000-0005-0000-0000-00006B130000}"/>
    <cellStyle name="Normal 2 2 6 8 4" xfId="6493" xr:uid="{00000000-0005-0000-0000-00006C130000}"/>
    <cellStyle name="Normal 2 2 6 9" xfId="1648" xr:uid="{00000000-0005-0000-0000-00006D130000}"/>
    <cellStyle name="Normal 2 2 6 9 2" xfId="2305" xr:uid="{00000000-0005-0000-0000-00006E130000}"/>
    <cellStyle name="Normal 2 2 6 9 2 2" xfId="4647" xr:uid="{00000000-0005-0000-0000-00006F130000}"/>
    <cellStyle name="Normal 2 2 6 9 2 2 2" xfId="8838" xr:uid="{00000000-0005-0000-0000-000070130000}"/>
    <cellStyle name="Normal 2 2 6 9 2 3" xfId="6496" xr:uid="{00000000-0005-0000-0000-000071130000}"/>
    <cellStyle name="Normal 2 2 6 9 3" xfId="3992" xr:uid="{00000000-0005-0000-0000-000072130000}"/>
    <cellStyle name="Normal 2 2 6 9 3 2" xfId="8837" xr:uid="{00000000-0005-0000-0000-000073130000}"/>
    <cellStyle name="Normal 2 2 6 9 4" xfId="6495" xr:uid="{00000000-0005-0000-0000-000074130000}"/>
    <cellStyle name="Normal 2 2 7" xfId="633" xr:uid="{00000000-0005-0000-0000-000075130000}"/>
    <cellStyle name="Normal 2 2 7 2" xfId="1020" xr:uid="{00000000-0005-0000-0000-000076130000}"/>
    <cellStyle name="Normal 2 2 7 2 2" xfId="1506" xr:uid="{00000000-0005-0000-0000-000077130000}"/>
    <cellStyle name="Normal 2 2 7 2 2 2" xfId="2308" xr:uid="{00000000-0005-0000-0000-000078130000}"/>
    <cellStyle name="Normal 2 2 7 2 2 2 2" xfId="4650" xr:uid="{00000000-0005-0000-0000-000079130000}"/>
    <cellStyle name="Normal 2 2 7 2 2 2 2 2" xfId="8842" xr:uid="{00000000-0005-0000-0000-00007A130000}"/>
    <cellStyle name="Normal 2 2 7 2 2 2 3" xfId="6500" xr:uid="{00000000-0005-0000-0000-00007B130000}"/>
    <cellStyle name="Normal 2 2 7 2 2 3" xfId="3850" xr:uid="{00000000-0005-0000-0000-00007C130000}"/>
    <cellStyle name="Normal 2 2 7 2 2 3 2" xfId="8841" xr:uid="{00000000-0005-0000-0000-00007D130000}"/>
    <cellStyle name="Normal 2 2 7 2 2 4" xfId="6499" xr:uid="{00000000-0005-0000-0000-00007E130000}"/>
    <cellStyle name="Normal 2 2 7 2 3" xfId="2307" xr:uid="{00000000-0005-0000-0000-00007F130000}"/>
    <cellStyle name="Normal 2 2 7 2 3 2" xfId="4649" xr:uid="{00000000-0005-0000-0000-000080130000}"/>
    <cellStyle name="Normal 2 2 7 2 3 2 2" xfId="8843" xr:uid="{00000000-0005-0000-0000-000081130000}"/>
    <cellStyle name="Normal 2 2 7 2 3 3" xfId="6501" xr:uid="{00000000-0005-0000-0000-000082130000}"/>
    <cellStyle name="Normal 2 2 7 2 4" xfId="3364" xr:uid="{00000000-0005-0000-0000-000083130000}"/>
    <cellStyle name="Normal 2 2 7 2 4 2" xfId="8840" xr:uid="{00000000-0005-0000-0000-000084130000}"/>
    <cellStyle name="Normal 2 2 7 2 5" xfId="6498" xr:uid="{00000000-0005-0000-0000-000085130000}"/>
    <cellStyle name="Normal 2 2 7 3" xfId="1290" xr:uid="{00000000-0005-0000-0000-000086130000}"/>
    <cellStyle name="Normal 2 2 7 3 2" xfId="2309" xr:uid="{00000000-0005-0000-0000-000087130000}"/>
    <cellStyle name="Normal 2 2 7 3 2 2" xfId="4651" xr:uid="{00000000-0005-0000-0000-000088130000}"/>
    <cellStyle name="Normal 2 2 7 3 2 2 2" xfId="8845" xr:uid="{00000000-0005-0000-0000-000089130000}"/>
    <cellStyle name="Normal 2 2 7 3 2 3" xfId="6503" xr:uid="{00000000-0005-0000-0000-00008A130000}"/>
    <cellStyle name="Normal 2 2 7 3 3" xfId="3634" xr:uid="{00000000-0005-0000-0000-00008B130000}"/>
    <cellStyle name="Normal 2 2 7 3 3 2" xfId="8844" xr:uid="{00000000-0005-0000-0000-00008C130000}"/>
    <cellStyle name="Normal 2 2 7 3 4" xfId="6502" xr:uid="{00000000-0005-0000-0000-00008D130000}"/>
    <cellStyle name="Normal 2 2 7 4" xfId="1182" xr:uid="{00000000-0005-0000-0000-00008E130000}"/>
    <cellStyle name="Normal 2 2 7 4 2" xfId="2310" xr:uid="{00000000-0005-0000-0000-00008F130000}"/>
    <cellStyle name="Normal 2 2 7 4 2 2" xfId="4652" xr:uid="{00000000-0005-0000-0000-000090130000}"/>
    <cellStyle name="Normal 2 2 7 4 2 2 2" xfId="8847" xr:uid="{00000000-0005-0000-0000-000091130000}"/>
    <cellStyle name="Normal 2 2 7 4 2 3" xfId="6505" xr:uid="{00000000-0005-0000-0000-000092130000}"/>
    <cellStyle name="Normal 2 2 7 4 3" xfId="3526" xr:uid="{00000000-0005-0000-0000-000093130000}"/>
    <cellStyle name="Normal 2 2 7 4 3 2" xfId="8846" xr:uid="{00000000-0005-0000-0000-000094130000}"/>
    <cellStyle name="Normal 2 2 7 4 4" xfId="6504" xr:uid="{00000000-0005-0000-0000-000095130000}"/>
    <cellStyle name="Normal 2 2 7 5" xfId="804" xr:uid="{00000000-0005-0000-0000-000096130000}"/>
    <cellStyle name="Normal 2 2 7 5 2" xfId="2311" xr:uid="{00000000-0005-0000-0000-000097130000}"/>
    <cellStyle name="Normal 2 2 7 5 2 2" xfId="4653" xr:uid="{00000000-0005-0000-0000-000098130000}"/>
    <cellStyle name="Normal 2 2 7 5 2 2 2" xfId="8849" xr:uid="{00000000-0005-0000-0000-000099130000}"/>
    <cellStyle name="Normal 2 2 7 5 2 3" xfId="6507" xr:uid="{00000000-0005-0000-0000-00009A130000}"/>
    <cellStyle name="Normal 2 2 7 5 3" xfId="3148" xr:uid="{00000000-0005-0000-0000-00009B130000}"/>
    <cellStyle name="Normal 2 2 7 5 3 2" xfId="8848" xr:uid="{00000000-0005-0000-0000-00009C130000}"/>
    <cellStyle name="Normal 2 2 7 5 4" xfId="6506" xr:uid="{00000000-0005-0000-0000-00009D130000}"/>
    <cellStyle name="Normal 2 2 7 6" xfId="1702" xr:uid="{00000000-0005-0000-0000-00009E130000}"/>
    <cellStyle name="Normal 2 2 7 6 2" xfId="2312" xr:uid="{00000000-0005-0000-0000-00009F130000}"/>
    <cellStyle name="Normal 2 2 7 6 2 2" xfId="4654" xr:uid="{00000000-0005-0000-0000-0000A0130000}"/>
    <cellStyle name="Normal 2 2 7 6 2 2 2" xfId="8851" xr:uid="{00000000-0005-0000-0000-0000A1130000}"/>
    <cellStyle name="Normal 2 2 7 6 2 3" xfId="6509" xr:uid="{00000000-0005-0000-0000-0000A2130000}"/>
    <cellStyle name="Normal 2 2 7 6 3" xfId="4044" xr:uid="{00000000-0005-0000-0000-0000A3130000}"/>
    <cellStyle name="Normal 2 2 7 6 3 2" xfId="8850" xr:uid="{00000000-0005-0000-0000-0000A4130000}"/>
    <cellStyle name="Normal 2 2 7 6 4" xfId="6508" xr:uid="{00000000-0005-0000-0000-0000A5130000}"/>
    <cellStyle name="Normal 2 2 7 7" xfId="2306" xr:uid="{00000000-0005-0000-0000-0000A6130000}"/>
    <cellStyle name="Normal 2 2 7 7 2" xfId="4648" xr:uid="{00000000-0005-0000-0000-0000A7130000}"/>
    <cellStyle name="Normal 2 2 7 7 2 2" xfId="8852" xr:uid="{00000000-0005-0000-0000-0000A8130000}"/>
    <cellStyle name="Normal 2 2 7 7 3" xfId="6510" xr:uid="{00000000-0005-0000-0000-0000A9130000}"/>
    <cellStyle name="Normal 2 2 7 8" xfId="2977" xr:uid="{00000000-0005-0000-0000-0000AA130000}"/>
    <cellStyle name="Normal 2 2 7 8 2" xfId="8839" xr:uid="{00000000-0005-0000-0000-0000AB130000}"/>
    <cellStyle name="Normal 2 2 7 9" xfId="6497" xr:uid="{00000000-0005-0000-0000-0000AC130000}"/>
    <cellStyle name="Normal 2 2 8" xfId="660" xr:uid="{00000000-0005-0000-0000-0000AD130000}"/>
    <cellStyle name="Normal 2 2 8 2" xfId="966" xr:uid="{00000000-0005-0000-0000-0000AE130000}"/>
    <cellStyle name="Normal 2 2 8 2 2" xfId="1452" xr:uid="{00000000-0005-0000-0000-0000AF130000}"/>
    <cellStyle name="Normal 2 2 8 2 2 2" xfId="2315" xr:uid="{00000000-0005-0000-0000-0000B0130000}"/>
    <cellStyle name="Normal 2 2 8 2 2 2 2" xfId="4657" xr:uid="{00000000-0005-0000-0000-0000B1130000}"/>
    <cellStyle name="Normal 2 2 8 2 2 2 2 2" xfId="8856" xr:uid="{00000000-0005-0000-0000-0000B2130000}"/>
    <cellStyle name="Normal 2 2 8 2 2 2 3" xfId="6514" xr:uid="{00000000-0005-0000-0000-0000B3130000}"/>
    <cellStyle name="Normal 2 2 8 2 2 3" xfId="3796" xr:uid="{00000000-0005-0000-0000-0000B4130000}"/>
    <cellStyle name="Normal 2 2 8 2 2 3 2" xfId="8855" xr:uid="{00000000-0005-0000-0000-0000B5130000}"/>
    <cellStyle name="Normal 2 2 8 2 2 4" xfId="6513" xr:uid="{00000000-0005-0000-0000-0000B6130000}"/>
    <cellStyle name="Normal 2 2 8 2 3" xfId="2314" xr:uid="{00000000-0005-0000-0000-0000B7130000}"/>
    <cellStyle name="Normal 2 2 8 2 3 2" xfId="4656" xr:uid="{00000000-0005-0000-0000-0000B8130000}"/>
    <cellStyle name="Normal 2 2 8 2 3 2 2" xfId="8857" xr:uid="{00000000-0005-0000-0000-0000B9130000}"/>
    <cellStyle name="Normal 2 2 8 2 3 3" xfId="6515" xr:uid="{00000000-0005-0000-0000-0000BA130000}"/>
    <cellStyle name="Normal 2 2 8 2 4" xfId="3310" xr:uid="{00000000-0005-0000-0000-0000BB130000}"/>
    <cellStyle name="Normal 2 2 8 2 4 2" xfId="8854" xr:uid="{00000000-0005-0000-0000-0000BC130000}"/>
    <cellStyle name="Normal 2 2 8 2 5" xfId="6512" xr:uid="{00000000-0005-0000-0000-0000BD130000}"/>
    <cellStyle name="Normal 2 2 8 3" xfId="1344" xr:uid="{00000000-0005-0000-0000-0000BE130000}"/>
    <cellStyle name="Normal 2 2 8 3 2" xfId="2316" xr:uid="{00000000-0005-0000-0000-0000BF130000}"/>
    <cellStyle name="Normal 2 2 8 3 2 2" xfId="4658" xr:uid="{00000000-0005-0000-0000-0000C0130000}"/>
    <cellStyle name="Normal 2 2 8 3 2 2 2" xfId="8859" xr:uid="{00000000-0005-0000-0000-0000C1130000}"/>
    <cellStyle name="Normal 2 2 8 3 2 3" xfId="6517" xr:uid="{00000000-0005-0000-0000-0000C2130000}"/>
    <cellStyle name="Normal 2 2 8 3 3" xfId="3688" xr:uid="{00000000-0005-0000-0000-0000C3130000}"/>
    <cellStyle name="Normal 2 2 8 3 3 2" xfId="8858" xr:uid="{00000000-0005-0000-0000-0000C4130000}"/>
    <cellStyle name="Normal 2 2 8 3 4" xfId="6516" xr:uid="{00000000-0005-0000-0000-0000C5130000}"/>
    <cellStyle name="Normal 2 2 8 4" xfId="1128" xr:uid="{00000000-0005-0000-0000-0000C6130000}"/>
    <cellStyle name="Normal 2 2 8 4 2" xfId="2317" xr:uid="{00000000-0005-0000-0000-0000C7130000}"/>
    <cellStyle name="Normal 2 2 8 4 2 2" xfId="4659" xr:uid="{00000000-0005-0000-0000-0000C8130000}"/>
    <cellStyle name="Normal 2 2 8 4 2 2 2" xfId="8861" xr:uid="{00000000-0005-0000-0000-0000C9130000}"/>
    <cellStyle name="Normal 2 2 8 4 2 3" xfId="6519" xr:uid="{00000000-0005-0000-0000-0000CA130000}"/>
    <cellStyle name="Normal 2 2 8 4 3" xfId="3472" xr:uid="{00000000-0005-0000-0000-0000CB130000}"/>
    <cellStyle name="Normal 2 2 8 4 3 2" xfId="8860" xr:uid="{00000000-0005-0000-0000-0000CC130000}"/>
    <cellStyle name="Normal 2 2 8 4 4" xfId="6518" xr:uid="{00000000-0005-0000-0000-0000CD130000}"/>
    <cellStyle name="Normal 2 2 8 5" xfId="858" xr:uid="{00000000-0005-0000-0000-0000CE130000}"/>
    <cellStyle name="Normal 2 2 8 5 2" xfId="2318" xr:uid="{00000000-0005-0000-0000-0000CF130000}"/>
    <cellStyle name="Normal 2 2 8 5 2 2" xfId="4660" xr:uid="{00000000-0005-0000-0000-0000D0130000}"/>
    <cellStyle name="Normal 2 2 8 5 2 2 2" xfId="8863" xr:uid="{00000000-0005-0000-0000-0000D1130000}"/>
    <cellStyle name="Normal 2 2 8 5 2 3" xfId="6521" xr:uid="{00000000-0005-0000-0000-0000D2130000}"/>
    <cellStyle name="Normal 2 2 8 5 3" xfId="3202" xr:uid="{00000000-0005-0000-0000-0000D3130000}"/>
    <cellStyle name="Normal 2 2 8 5 3 2" xfId="8862" xr:uid="{00000000-0005-0000-0000-0000D4130000}"/>
    <cellStyle name="Normal 2 2 8 5 4" xfId="6520" xr:uid="{00000000-0005-0000-0000-0000D5130000}"/>
    <cellStyle name="Normal 2 2 8 6" xfId="2313" xr:uid="{00000000-0005-0000-0000-0000D6130000}"/>
    <cellStyle name="Normal 2 2 8 6 2" xfId="4655" xr:uid="{00000000-0005-0000-0000-0000D7130000}"/>
    <cellStyle name="Normal 2 2 8 6 2 2" xfId="8864" xr:uid="{00000000-0005-0000-0000-0000D8130000}"/>
    <cellStyle name="Normal 2 2 8 6 3" xfId="6522" xr:uid="{00000000-0005-0000-0000-0000D9130000}"/>
    <cellStyle name="Normal 2 2 8 7" xfId="3004" xr:uid="{00000000-0005-0000-0000-0000DA130000}"/>
    <cellStyle name="Normal 2 2 8 7 2" xfId="8853" xr:uid="{00000000-0005-0000-0000-0000DB130000}"/>
    <cellStyle name="Normal 2 2 8 8" xfId="6511" xr:uid="{00000000-0005-0000-0000-0000DC130000}"/>
    <cellStyle name="Normal 2 2 9" xfId="687" xr:uid="{00000000-0005-0000-0000-0000DD130000}"/>
    <cellStyle name="Normal 2 2 9 2" xfId="1398" xr:uid="{00000000-0005-0000-0000-0000DE130000}"/>
    <cellStyle name="Normal 2 2 9 2 2" xfId="2320" xr:uid="{00000000-0005-0000-0000-0000DF130000}"/>
    <cellStyle name="Normal 2 2 9 2 2 2" xfId="4662" xr:uid="{00000000-0005-0000-0000-0000E0130000}"/>
    <cellStyle name="Normal 2 2 9 2 2 2 2" xfId="8867" xr:uid="{00000000-0005-0000-0000-0000E1130000}"/>
    <cellStyle name="Normal 2 2 9 2 2 3" xfId="6525" xr:uid="{00000000-0005-0000-0000-0000E2130000}"/>
    <cellStyle name="Normal 2 2 9 2 3" xfId="3742" xr:uid="{00000000-0005-0000-0000-0000E3130000}"/>
    <cellStyle name="Normal 2 2 9 2 3 2" xfId="8866" xr:uid="{00000000-0005-0000-0000-0000E4130000}"/>
    <cellStyle name="Normal 2 2 9 2 4" xfId="6524" xr:uid="{00000000-0005-0000-0000-0000E5130000}"/>
    <cellStyle name="Normal 2 2 9 3" xfId="912" xr:uid="{00000000-0005-0000-0000-0000E6130000}"/>
    <cellStyle name="Normal 2 2 9 3 2" xfId="2321" xr:uid="{00000000-0005-0000-0000-0000E7130000}"/>
    <cellStyle name="Normal 2 2 9 3 2 2" xfId="4663" xr:uid="{00000000-0005-0000-0000-0000E8130000}"/>
    <cellStyle name="Normal 2 2 9 3 2 2 2" xfId="8869" xr:uid="{00000000-0005-0000-0000-0000E9130000}"/>
    <cellStyle name="Normal 2 2 9 3 2 3" xfId="6527" xr:uid="{00000000-0005-0000-0000-0000EA130000}"/>
    <cellStyle name="Normal 2 2 9 3 3" xfId="3256" xr:uid="{00000000-0005-0000-0000-0000EB130000}"/>
    <cellStyle name="Normal 2 2 9 3 3 2" xfId="8868" xr:uid="{00000000-0005-0000-0000-0000EC130000}"/>
    <cellStyle name="Normal 2 2 9 3 4" xfId="6526" xr:uid="{00000000-0005-0000-0000-0000ED130000}"/>
    <cellStyle name="Normal 2 2 9 4" xfId="2319" xr:uid="{00000000-0005-0000-0000-0000EE130000}"/>
    <cellStyle name="Normal 2 2 9 4 2" xfId="4661" xr:uid="{00000000-0005-0000-0000-0000EF130000}"/>
    <cellStyle name="Normal 2 2 9 4 2 2" xfId="8870" xr:uid="{00000000-0005-0000-0000-0000F0130000}"/>
    <cellStyle name="Normal 2 2 9 4 3" xfId="6528" xr:uid="{00000000-0005-0000-0000-0000F1130000}"/>
    <cellStyle name="Normal 2 2 9 5" xfId="3031" xr:uid="{00000000-0005-0000-0000-0000F2130000}"/>
    <cellStyle name="Normal 2 2 9 5 2" xfId="8865" xr:uid="{00000000-0005-0000-0000-0000F3130000}"/>
    <cellStyle name="Normal 2 2 9 6" xfId="6523" xr:uid="{00000000-0005-0000-0000-0000F4130000}"/>
    <cellStyle name="Normal 2 20" xfId="6151" xr:uid="{00000000-0005-0000-0000-0000F5130000}"/>
    <cellStyle name="Normal 2 3" xfId="308" xr:uid="{00000000-0005-0000-0000-0000F6130000}"/>
    <cellStyle name="Normal 2 3 2" xfId="309" xr:uid="{00000000-0005-0000-0000-0000F7130000}"/>
    <cellStyle name="Normal 2 3 2 10" xfId="1609" xr:uid="{00000000-0005-0000-0000-0000F8130000}"/>
    <cellStyle name="Normal 2 3 2 10 2" xfId="2323" xr:uid="{00000000-0005-0000-0000-0000F9130000}"/>
    <cellStyle name="Normal 2 3 2 10 2 2" xfId="4665" xr:uid="{00000000-0005-0000-0000-0000FA130000}"/>
    <cellStyle name="Normal 2 3 2 10 2 2 2" xfId="8873" xr:uid="{00000000-0005-0000-0000-0000FB130000}"/>
    <cellStyle name="Normal 2 3 2 10 2 3" xfId="6531" xr:uid="{00000000-0005-0000-0000-0000FC130000}"/>
    <cellStyle name="Normal 2 3 2 10 3" xfId="3953" xr:uid="{00000000-0005-0000-0000-0000FD130000}"/>
    <cellStyle name="Normal 2 3 2 10 3 2" xfId="8872" xr:uid="{00000000-0005-0000-0000-0000FE130000}"/>
    <cellStyle name="Normal 2 3 2 10 4" xfId="6530" xr:uid="{00000000-0005-0000-0000-0000FF130000}"/>
    <cellStyle name="Normal 2 3 2 11" xfId="1649" xr:uid="{00000000-0005-0000-0000-000000140000}"/>
    <cellStyle name="Normal 2 3 2 11 2" xfId="2324" xr:uid="{00000000-0005-0000-0000-000001140000}"/>
    <cellStyle name="Normal 2 3 2 11 2 2" xfId="4666" xr:uid="{00000000-0005-0000-0000-000002140000}"/>
    <cellStyle name="Normal 2 3 2 11 2 2 2" xfId="8875" xr:uid="{00000000-0005-0000-0000-000003140000}"/>
    <cellStyle name="Normal 2 3 2 11 2 3" xfId="6533" xr:uid="{00000000-0005-0000-0000-000004140000}"/>
    <cellStyle name="Normal 2 3 2 11 3" xfId="3993" xr:uid="{00000000-0005-0000-0000-000005140000}"/>
    <cellStyle name="Normal 2 3 2 11 3 2" xfId="8874" xr:uid="{00000000-0005-0000-0000-000006140000}"/>
    <cellStyle name="Normal 2 3 2 11 4" xfId="6532" xr:uid="{00000000-0005-0000-0000-000007140000}"/>
    <cellStyle name="Normal 2 3 2 12" xfId="2322" xr:uid="{00000000-0005-0000-0000-000008140000}"/>
    <cellStyle name="Normal 2 3 2 12 2" xfId="4664" xr:uid="{00000000-0005-0000-0000-000009140000}"/>
    <cellStyle name="Normal 2 3 2 12 2 2" xfId="8876" xr:uid="{00000000-0005-0000-0000-00000A140000}"/>
    <cellStyle name="Normal 2 3 2 12 3" xfId="6534" xr:uid="{00000000-0005-0000-0000-00000B140000}"/>
    <cellStyle name="Normal 2 3 2 13" xfId="2927" xr:uid="{00000000-0005-0000-0000-00000C140000}"/>
    <cellStyle name="Normal 2 3 2 13 2" xfId="8871" xr:uid="{00000000-0005-0000-0000-00000D140000}"/>
    <cellStyle name="Normal 2 3 2 14" xfId="6529" xr:uid="{00000000-0005-0000-0000-00000E140000}"/>
    <cellStyle name="Normal 2 3 2 2" xfId="523" xr:uid="{00000000-0005-0000-0000-00000F140000}"/>
    <cellStyle name="Normal 2 3 2 2 10" xfId="2325" xr:uid="{00000000-0005-0000-0000-000010140000}"/>
    <cellStyle name="Normal 2 3 2 2 10 2" xfId="4667" xr:uid="{00000000-0005-0000-0000-000011140000}"/>
    <cellStyle name="Normal 2 3 2 2 10 2 2" xfId="8878" xr:uid="{00000000-0005-0000-0000-000012140000}"/>
    <cellStyle name="Normal 2 3 2 2 10 3" xfId="6536" xr:uid="{00000000-0005-0000-0000-000013140000}"/>
    <cellStyle name="Normal 2 3 2 2 11" xfId="2954" xr:uid="{00000000-0005-0000-0000-000014140000}"/>
    <cellStyle name="Normal 2 3 2 2 11 2" xfId="8877" xr:uid="{00000000-0005-0000-0000-000015140000}"/>
    <cellStyle name="Normal 2 3 2 2 12" xfId="6535" xr:uid="{00000000-0005-0000-0000-000016140000}"/>
    <cellStyle name="Normal 2 3 2 2 2" xfId="813" xr:uid="{00000000-0005-0000-0000-000017140000}"/>
    <cellStyle name="Normal 2 3 2 2 2 2" xfId="1029" xr:uid="{00000000-0005-0000-0000-000018140000}"/>
    <cellStyle name="Normal 2 3 2 2 2 2 2" xfId="1515" xr:uid="{00000000-0005-0000-0000-000019140000}"/>
    <cellStyle name="Normal 2 3 2 2 2 2 2 2" xfId="2328" xr:uid="{00000000-0005-0000-0000-00001A140000}"/>
    <cellStyle name="Normal 2 3 2 2 2 2 2 2 2" xfId="4670" xr:uid="{00000000-0005-0000-0000-00001B140000}"/>
    <cellStyle name="Normal 2 3 2 2 2 2 2 2 2 2" xfId="8882" xr:uid="{00000000-0005-0000-0000-00001C140000}"/>
    <cellStyle name="Normal 2 3 2 2 2 2 2 2 3" xfId="6540" xr:uid="{00000000-0005-0000-0000-00001D140000}"/>
    <cellStyle name="Normal 2 3 2 2 2 2 2 3" xfId="3859" xr:uid="{00000000-0005-0000-0000-00001E140000}"/>
    <cellStyle name="Normal 2 3 2 2 2 2 2 3 2" xfId="8881" xr:uid="{00000000-0005-0000-0000-00001F140000}"/>
    <cellStyle name="Normal 2 3 2 2 2 2 2 4" xfId="6539" xr:uid="{00000000-0005-0000-0000-000020140000}"/>
    <cellStyle name="Normal 2 3 2 2 2 2 3" xfId="2327" xr:uid="{00000000-0005-0000-0000-000021140000}"/>
    <cellStyle name="Normal 2 3 2 2 2 2 3 2" xfId="4669" xr:uid="{00000000-0005-0000-0000-000022140000}"/>
    <cellStyle name="Normal 2 3 2 2 2 2 3 2 2" xfId="8883" xr:uid="{00000000-0005-0000-0000-000023140000}"/>
    <cellStyle name="Normal 2 3 2 2 2 2 3 3" xfId="6541" xr:uid="{00000000-0005-0000-0000-000024140000}"/>
    <cellStyle name="Normal 2 3 2 2 2 2 4" xfId="3373" xr:uid="{00000000-0005-0000-0000-000025140000}"/>
    <cellStyle name="Normal 2 3 2 2 2 2 4 2" xfId="8880" xr:uid="{00000000-0005-0000-0000-000026140000}"/>
    <cellStyle name="Normal 2 3 2 2 2 2 5" xfId="6538" xr:uid="{00000000-0005-0000-0000-000027140000}"/>
    <cellStyle name="Normal 2 3 2 2 2 3" xfId="1299" xr:uid="{00000000-0005-0000-0000-000028140000}"/>
    <cellStyle name="Normal 2 3 2 2 2 3 2" xfId="2329" xr:uid="{00000000-0005-0000-0000-000029140000}"/>
    <cellStyle name="Normal 2 3 2 2 2 3 2 2" xfId="4671" xr:uid="{00000000-0005-0000-0000-00002A140000}"/>
    <cellStyle name="Normal 2 3 2 2 2 3 2 2 2" xfId="8885" xr:uid="{00000000-0005-0000-0000-00002B140000}"/>
    <cellStyle name="Normal 2 3 2 2 2 3 2 3" xfId="6543" xr:uid="{00000000-0005-0000-0000-00002C140000}"/>
    <cellStyle name="Normal 2 3 2 2 2 3 3" xfId="3643" xr:uid="{00000000-0005-0000-0000-00002D140000}"/>
    <cellStyle name="Normal 2 3 2 2 2 3 3 2" xfId="8884" xr:uid="{00000000-0005-0000-0000-00002E140000}"/>
    <cellStyle name="Normal 2 3 2 2 2 3 4" xfId="6542" xr:uid="{00000000-0005-0000-0000-00002F140000}"/>
    <cellStyle name="Normal 2 3 2 2 2 4" xfId="1191" xr:uid="{00000000-0005-0000-0000-000030140000}"/>
    <cellStyle name="Normal 2 3 2 2 2 4 2" xfId="2330" xr:uid="{00000000-0005-0000-0000-000031140000}"/>
    <cellStyle name="Normal 2 3 2 2 2 4 2 2" xfId="4672" xr:uid="{00000000-0005-0000-0000-000032140000}"/>
    <cellStyle name="Normal 2 3 2 2 2 4 2 2 2" xfId="8887" xr:uid="{00000000-0005-0000-0000-000033140000}"/>
    <cellStyle name="Normal 2 3 2 2 2 4 2 3" xfId="6545" xr:uid="{00000000-0005-0000-0000-000034140000}"/>
    <cellStyle name="Normal 2 3 2 2 2 4 3" xfId="3535" xr:uid="{00000000-0005-0000-0000-000035140000}"/>
    <cellStyle name="Normal 2 3 2 2 2 4 3 2" xfId="8886" xr:uid="{00000000-0005-0000-0000-000036140000}"/>
    <cellStyle name="Normal 2 3 2 2 2 4 4" xfId="6544" xr:uid="{00000000-0005-0000-0000-000037140000}"/>
    <cellStyle name="Normal 2 3 2 2 2 5" xfId="1711" xr:uid="{00000000-0005-0000-0000-000038140000}"/>
    <cellStyle name="Normal 2 3 2 2 2 5 2" xfId="2331" xr:uid="{00000000-0005-0000-0000-000039140000}"/>
    <cellStyle name="Normal 2 3 2 2 2 5 2 2" xfId="4673" xr:uid="{00000000-0005-0000-0000-00003A140000}"/>
    <cellStyle name="Normal 2 3 2 2 2 5 2 2 2" xfId="8889" xr:uid="{00000000-0005-0000-0000-00003B140000}"/>
    <cellStyle name="Normal 2 3 2 2 2 5 2 3" xfId="6547" xr:uid="{00000000-0005-0000-0000-00003C140000}"/>
    <cellStyle name="Normal 2 3 2 2 2 5 3" xfId="4053" xr:uid="{00000000-0005-0000-0000-00003D140000}"/>
    <cellStyle name="Normal 2 3 2 2 2 5 3 2" xfId="8888" xr:uid="{00000000-0005-0000-0000-00003E140000}"/>
    <cellStyle name="Normal 2 3 2 2 2 5 4" xfId="6546" xr:uid="{00000000-0005-0000-0000-00003F140000}"/>
    <cellStyle name="Normal 2 3 2 2 2 6" xfId="2326" xr:uid="{00000000-0005-0000-0000-000040140000}"/>
    <cellStyle name="Normal 2 3 2 2 2 6 2" xfId="4668" xr:uid="{00000000-0005-0000-0000-000041140000}"/>
    <cellStyle name="Normal 2 3 2 2 2 6 2 2" xfId="8890" xr:uid="{00000000-0005-0000-0000-000042140000}"/>
    <cellStyle name="Normal 2 3 2 2 2 6 3" xfId="6548" xr:uid="{00000000-0005-0000-0000-000043140000}"/>
    <cellStyle name="Normal 2 3 2 2 2 7" xfId="3157" xr:uid="{00000000-0005-0000-0000-000044140000}"/>
    <cellStyle name="Normal 2 3 2 2 2 7 2" xfId="8879" xr:uid="{00000000-0005-0000-0000-000045140000}"/>
    <cellStyle name="Normal 2 3 2 2 2 8" xfId="6537" xr:uid="{00000000-0005-0000-0000-000046140000}"/>
    <cellStyle name="Normal 2 3 2 2 3" xfId="867" xr:uid="{00000000-0005-0000-0000-000047140000}"/>
    <cellStyle name="Normal 2 3 2 2 3 2" xfId="975" xr:uid="{00000000-0005-0000-0000-000048140000}"/>
    <cellStyle name="Normal 2 3 2 2 3 2 2" xfId="1461" xr:uid="{00000000-0005-0000-0000-000049140000}"/>
    <cellStyle name="Normal 2 3 2 2 3 2 2 2" xfId="2334" xr:uid="{00000000-0005-0000-0000-00004A140000}"/>
    <cellStyle name="Normal 2 3 2 2 3 2 2 2 2" xfId="4676" xr:uid="{00000000-0005-0000-0000-00004B140000}"/>
    <cellStyle name="Normal 2 3 2 2 3 2 2 2 2 2" xfId="8894" xr:uid="{00000000-0005-0000-0000-00004C140000}"/>
    <cellStyle name="Normal 2 3 2 2 3 2 2 2 3" xfId="6552" xr:uid="{00000000-0005-0000-0000-00004D140000}"/>
    <cellStyle name="Normal 2 3 2 2 3 2 2 3" xfId="3805" xr:uid="{00000000-0005-0000-0000-00004E140000}"/>
    <cellStyle name="Normal 2 3 2 2 3 2 2 3 2" xfId="8893" xr:uid="{00000000-0005-0000-0000-00004F140000}"/>
    <cellStyle name="Normal 2 3 2 2 3 2 2 4" xfId="6551" xr:uid="{00000000-0005-0000-0000-000050140000}"/>
    <cellStyle name="Normal 2 3 2 2 3 2 3" xfId="2333" xr:uid="{00000000-0005-0000-0000-000051140000}"/>
    <cellStyle name="Normal 2 3 2 2 3 2 3 2" xfId="4675" xr:uid="{00000000-0005-0000-0000-000052140000}"/>
    <cellStyle name="Normal 2 3 2 2 3 2 3 2 2" xfId="8895" xr:uid="{00000000-0005-0000-0000-000053140000}"/>
    <cellStyle name="Normal 2 3 2 2 3 2 3 3" xfId="6553" xr:uid="{00000000-0005-0000-0000-000054140000}"/>
    <cellStyle name="Normal 2 3 2 2 3 2 4" xfId="3319" xr:uid="{00000000-0005-0000-0000-000055140000}"/>
    <cellStyle name="Normal 2 3 2 2 3 2 4 2" xfId="8892" xr:uid="{00000000-0005-0000-0000-000056140000}"/>
    <cellStyle name="Normal 2 3 2 2 3 2 5" xfId="6550" xr:uid="{00000000-0005-0000-0000-000057140000}"/>
    <cellStyle name="Normal 2 3 2 2 3 3" xfId="1353" xr:uid="{00000000-0005-0000-0000-000058140000}"/>
    <cellStyle name="Normal 2 3 2 2 3 3 2" xfId="2335" xr:uid="{00000000-0005-0000-0000-000059140000}"/>
    <cellStyle name="Normal 2 3 2 2 3 3 2 2" xfId="4677" xr:uid="{00000000-0005-0000-0000-00005A140000}"/>
    <cellStyle name="Normal 2 3 2 2 3 3 2 2 2" xfId="8897" xr:uid="{00000000-0005-0000-0000-00005B140000}"/>
    <cellStyle name="Normal 2 3 2 2 3 3 2 3" xfId="6555" xr:uid="{00000000-0005-0000-0000-00005C140000}"/>
    <cellStyle name="Normal 2 3 2 2 3 3 3" xfId="3697" xr:uid="{00000000-0005-0000-0000-00005D140000}"/>
    <cellStyle name="Normal 2 3 2 2 3 3 3 2" xfId="8896" xr:uid="{00000000-0005-0000-0000-00005E140000}"/>
    <cellStyle name="Normal 2 3 2 2 3 3 4" xfId="6554" xr:uid="{00000000-0005-0000-0000-00005F140000}"/>
    <cellStyle name="Normal 2 3 2 2 3 4" xfId="1137" xr:uid="{00000000-0005-0000-0000-000060140000}"/>
    <cellStyle name="Normal 2 3 2 2 3 4 2" xfId="2336" xr:uid="{00000000-0005-0000-0000-000061140000}"/>
    <cellStyle name="Normal 2 3 2 2 3 4 2 2" xfId="4678" xr:uid="{00000000-0005-0000-0000-000062140000}"/>
    <cellStyle name="Normal 2 3 2 2 3 4 2 2 2" xfId="8899" xr:uid="{00000000-0005-0000-0000-000063140000}"/>
    <cellStyle name="Normal 2 3 2 2 3 4 2 3" xfId="6557" xr:uid="{00000000-0005-0000-0000-000064140000}"/>
    <cellStyle name="Normal 2 3 2 2 3 4 3" xfId="3481" xr:uid="{00000000-0005-0000-0000-000065140000}"/>
    <cellStyle name="Normal 2 3 2 2 3 4 3 2" xfId="8898" xr:uid="{00000000-0005-0000-0000-000066140000}"/>
    <cellStyle name="Normal 2 3 2 2 3 4 4" xfId="6556" xr:uid="{00000000-0005-0000-0000-000067140000}"/>
    <cellStyle name="Normal 2 3 2 2 3 5" xfId="2332" xr:uid="{00000000-0005-0000-0000-000068140000}"/>
    <cellStyle name="Normal 2 3 2 2 3 5 2" xfId="4674" xr:uid="{00000000-0005-0000-0000-000069140000}"/>
    <cellStyle name="Normal 2 3 2 2 3 5 2 2" xfId="8900" xr:uid="{00000000-0005-0000-0000-00006A140000}"/>
    <cellStyle name="Normal 2 3 2 2 3 5 3" xfId="6558" xr:uid="{00000000-0005-0000-0000-00006B140000}"/>
    <cellStyle name="Normal 2 3 2 2 3 6" xfId="3211" xr:uid="{00000000-0005-0000-0000-00006C140000}"/>
    <cellStyle name="Normal 2 3 2 2 3 6 2" xfId="8891" xr:uid="{00000000-0005-0000-0000-00006D140000}"/>
    <cellStyle name="Normal 2 3 2 2 3 7" xfId="6549" xr:uid="{00000000-0005-0000-0000-00006E140000}"/>
    <cellStyle name="Normal 2 3 2 2 4" xfId="921" xr:uid="{00000000-0005-0000-0000-00006F140000}"/>
    <cellStyle name="Normal 2 3 2 2 4 2" xfId="1407" xr:uid="{00000000-0005-0000-0000-000070140000}"/>
    <cellStyle name="Normal 2 3 2 2 4 2 2" xfId="2338" xr:uid="{00000000-0005-0000-0000-000071140000}"/>
    <cellStyle name="Normal 2 3 2 2 4 2 2 2" xfId="4680" xr:uid="{00000000-0005-0000-0000-000072140000}"/>
    <cellStyle name="Normal 2 3 2 2 4 2 2 2 2" xfId="8903" xr:uid="{00000000-0005-0000-0000-000073140000}"/>
    <cellStyle name="Normal 2 3 2 2 4 2 2 3" xfId="6561" xr:uid="{00000000-0005-0000-0000-000074140000}"/>
    <cellStyle name="Normal 2 3 2 2 4 2 3" xfId="3751" xr:uid="{00000000-0005-0000-0000-000075140000}"/>
    <cellStyle name="Normal 2 3 2 2 4 2 3 2" xfId="8902" xr:uid="{00000000-0005-0000-0000-000076140000}"/>
    <cellStyle name="Normal 2 3 2 2 4 2 4" xfId="6560" xr:uid="{00000000-0005-0000-0000-000077140000}"/>
    <cellStyle name="Normal 2 3 2 2 4 3" xfId="2337" xr:uid="{00000000-0005-0000-0000-000078140000}"/>
    <cellStyle name="Normal 2 3 2 2 4 3 2" xfId="4679" xr:uid="{00000000-0005-0000-0000-000079140000}"/>
    <cellStyle name="Normal 2 3 2 2 4 3 2 2" xfId="8904" xr:uid="{00000000-0005-0000-0000-00007A140000}"/>
    <cellStyle name="Normal 2 3 2 2 4 3 3" xfId="6562" xr:uid="{00000000-0005-0000-0000-00007B140000}"/>
    <cellStyle name="Normal 2 3 2 2 4 4" xfId="3265" xr:uid="{00000000-0005-0000-0000-00007C140000}"/>
    <cellStyle name="Normal 2 3 2 2 4 4 2" xfId="8901" xr:uid="{00000000-0005-0000-0000-00007D140000}"/>
    <cellStyle name="Normal 2 3 2 2 4 5" xfId="6559" xr:uid="{00000000-0005-0000-0000-00007E140000}"/>
    <cellStyle name="Normal 2 3 2 2 5" xfId="1245" xr:uid="{00000000-0005-0000-0000-00007F140000}"/>
    <cellStyle name="Normal 2 3 2 2 5 2" xfId="2339" xr:uid="{00000000-0005-0000-0000-000080140000}"/>
    <cellStyle name="Normal 2 3 2 2 5 2 2" xfId="4681" xr:uid="{00000000-0005-0000-0000-000081140000}"/>
    <cellStyle name="Normal 2 3 2 2 5 2 2 2" xfId="8906" xr:uid="{00000000-0005-0000-0000-000082140000}"/>
    <cellStyle name="Normal 2 3 2 2 5 2 3" xfId="6564" xr:uid="{00000000-0005-0000-0000-000083140000}"/>
    <cellStyle name="Normal 2 3 2 2 5 3" xfId="3589" xr:uid="{00000000-0005-0000-0000-000084140000}"/>
    <cellStyle name="Normal 2 3 2 2 5 3 2" xfId="8905" xr:uid="{00000000-0005-0000-0000-000085140000}"/>
    <cellStyle name="Normal 2 3 2 2 5 4" xfId="6563" xr:uid="{00000000-0005-0000-0000-000086140000}"/>
    <cellStyle name="Normal 2 3 2 2 6" xfId="1083" xr:uid="{00000000-0005-0000-0000-000087140000}"/>
    <cellStyle name="Normal 2 3 2 2 6 2" xfId="2340" xr:uid="{00000000-0005-0000-0000-000088140000}"/>
    <cellStyle name="Normal 2 3 2 2 6 2 2" xfId="4682" xr:uid="{00000000-0005-0000-0000-000089140000}"/>
    <cellStyle name="Normal 2 3 2 2 6 2 2 2" xfId="8908" xr:uid="{00000000-0005-0000-0000-00008A140000}"/>
    <cellStyle name="Normal 2 3 2 2 6 2 3" xfId="6566" xr:uid="{00000000-0005-0000-0000-00008B140000}"/>
    <cellStyle name="Normal 2 3 2 2 6 3" xfId="3427" xr:uid="{00000000-0005-0000-0000-00008C140000}"/>
    <cellStyle name="Normal 2 3 2 2 6 3 2" xfId="8907" xr:uid="{00000000-0005-0000-0000-00008D140000}"/>
    <cellStyle name="Normal 2 3 2 2 6 4" xfId="6565" xr:uid="{00000000-0005-0000-0000-00008E140000}"/>
    <cellStyle name="Normal 2 3 2 2 7" xfId="1569" xr:uid="{00000000-0005-0000-0000-00008F140000}"/>
    <cellStyle name="Normal 2 3 2 2 7 2" xfId="2341" xr:uid="{00000000-0005-0000-0000-000090140000}"/>
    <cellStyle name="Normal 2 3 2 2 7 2 2" xfId="4683" xr:uid="{00000000-0005-0000-0000-000091140000}"/>
    <cellStyle name="Normal 2 3 2 2 7 2 2 2" xfId="8910" xr:uid="{00000000-0005-0000-0000-000092140000}"/>
    <cellStyle name="Normal 2 3 2 2 7 2 3" xfId="6568" xr:uid="{00000000-0005-0000-0000-000093140000}"/>
    <cellStyle name="Normal 2 3 2 2 7 3" xfId="3913" xr:uid="{00000000-0005-0000-0000-000094140000}"/>
    <cellStyle name="Normal 2 3 2 2 7 3 2" xfId="8909" xr:uid="{00000000-0005-0000-0000-000095140000}"/>
    <cellStyle name="Normal 2 3 2 2 7 4" xfId="6567" xr:uid="{00000000-0005-0000-0000-000096140000}"/>
    <cellStyle name="Normal 2 3 2 2 8" xfId="759" xr:uid="{00000000-0005-0000-0000-000097140000}"/>
    <cellStyle name="Normal 2 3 2 2 8 2" xfId="2342" xr:uid="{00000000-0005-0000-0000-000098140000}"/>
    <cellStyle name="Normal 2 3 2 2 8 2 2" xfId="4684" xr:uid="{00000000-0005-0000-0000-000099140000}"/>
    <cellStyle name="Normal 2 3 2 2 8 2 2 2" xfId="8912" xr:uid="{00000000-0005-0000-0000-00009A140000}"/>
    <cellStyle name="Normal 2 3 2 2 8 2 3" xfId="6570" xr:uid="{00000000-0005-0000-0000-00009B140000}"/>
    <cellStyle name="Normal 2 3 2 2 8 3" xfId="3103" xr:uid="{00000000-0005-0000-0000-00009C140000}"/>
    <cellStyle name="Normal 2 3 2 2 8 3 2" xfId="8911" xr:uid="{00000000-0005-0000-0000-00009D140000}"/>
    <cellStyle name="Normal 2 3 2 2 8 4" xfId="6569" xr:uid="{00000000-0005-0000-0000-00009E140000}"/>
    <cellStyle name="Normal 2 3 2 2 9" xfId="1650" xr:uid="{00000000-0005-0000-0000-00009F140000}"/>
    <cellStyle name="Normal 2 3 2 2 9 2" xfId="2343" xr:uid="{00000000-0005-0000-0000-0000A0140000}"/>
    <cellStyle name="Normal 2 3 2 2 9 2 2" xfId="4685" xr:uid="{00000000-0005-0000-0000-0000A1140000}"/>
    <cellStyle name="Normal 2 3 2 2 9 2 2 2" xfId="8914" xr:uid="{00000000-0005-0000-0000-0000A2140000}"/>
    <cellStyle name="Normal 2 3 2 2 9 2 3" xfId="6572" xr:uid="{00000000-0005-0000-0000-0000A3140000}"/>
    <cellStyle name="Normal 2 3 2 2 9 3" xfId="3994" xr:uid="{00000000-0005-0000-0000-0000A4140000}"/>
    <cellStyle name="Normal 2 3 2 2 9 3 2" xfId="8913" xr:uid="{00000000-0005-0000-0000-0000A5140000}"/>
    <cellStyle name="Normal 2 3 2 2 9 4" xfId="6571" xr:uid="{00000000-0005-0000-0000-0000A6140000}"/>
    <cellStyle name="Normal 2 3 2 3" xfId="637" xr:uid="{00000000-0005-0000-0000-0000A7140000}"/>
    <cellStyle name="Normal 2 3 2 3 2" xfId="1028" xr:uid="{00000000-0005-0000-0000-0000A8140000}"/>
    <cellStyle name="Normal 2 3 2 3 2 2" xfId="1514" xr:uid="{00000000-0005-0000-0000-0000A9140000}"/>
    <cellStyle name="Normal 2 3 2 3 2 2 2" xfId="2346" xr:uid="{00000000-0005-0000-0000-0000AA140000}"/>
    <cellStyle name="Normal 2 3 2 3 2 2 2 2" xfId="4688" xr:uid="{00000000-0005-0000-0000-0000AB140000}"/>
    <cellStyle name="Normal 2 3 2 3 2 2 2 2 2" xfId="8918" xr:uid="{00000000-0005-0000-0000-0000AC140000}"/>
    <cellStyle name="Normal 2 3 2 3 2 2 2 3" xfId="6576" xr:uid="{00000000-0005-0000-0000-0000AD140000}"/>
    <cellStyle name="Normal 2 3 2 3 2 2 3" xfId="3858" xr:uid="{00000000-0005-0000-0000-0000AE140000}"/>
    <cellStyle name="Normal 2 3 2 3 2 2 3 2" xfId="8917" xr:uid="{00000000-0005-0000-0000-0000AF140000}"/>
    <cellStyle name="Normal 2 3 2 3 2 2 4" xfId="6575" xr:uid="{00000000-0005-0000-0000-0000B0140000}"/>
    <cellStyle name="Normal 2 3 2 3 2 3" xfId="2345" xr:uid="{00000000-0005-0000-0000-0000B1140000}"/>
    <cellStyle name="Normal 2 3 2 3 2 3 2" xfId="4687" xr:uid="{00000000-0005-0000-0000-0000B2140000}"/>
    <cellStyle name="Normal 2 3 2 3 2 3 2 2" xfId="8919" xr:uid="{00000000-0005-0000-0000-0000B3140000}"/>
    <cellStyle name="Normal 2 3 2 3 2 3 3" xfId="6577" xr:uid="{00000000-0005-0000-0000-0000B4140000}"/>
    <cellStyle name="Normal 2 3 2 3 2 4" xfId="3372" xr:uid="{00000000-0005-0000-0000-0000B5140000}"/>
    <cellStyle name="Normal 2 3 2 3 2 4 2" xfId="8916" xr:uid="{00000000-0005-0000-0000-0000B6140000}"/>
    <cellStyle name="Normal 2 3 2 3 2 5" xfId="6574" xr:uid="{00000000-0005-0000-0000-0000B7140000}"/>
    <cellStyle name="Normal 2 3 2 3 3" xfId="1298" xr:uid="{00000000-0005-0000-0000-0000B8140000}"/>
    <cellStyle name="Normal 2 3 2 3 3 2" xfId="2347" xr:uid="{00000000-0005-0000-0000-0000B9140000}"/>
    <cellStyle name="Normal 2 3 2 3 3 2 2" xfId="4689" xr:uid="{00000000-0005-0000-0000-0000BA140000}"/>
    <cellStyle name="Normal 2 3 2 3 3 2 2 2" xfId="8921" xr:uid="{00000000-0005-0000-0000-0000BB140000}"/>
    <cellStyle name="Normal 2 3 2 3 3 2 3" xfId="6579" xr:uid="{00000000-0005-0000-0000-0000BC140000}"/>
    <cellStyle name="Normal 2 3 2 3 3 3" xfId="3642" xr:uid="{00000000-0005-0000-0000-0000BD140000}"/>
    <cellStyle name="Normal 2 3 2 3 3 3 2" xfId="8920" xr:uid="{00000000-0005-0000-0000-0000BE140000}"/>
    <cellStyle name="Normal 2 3 2 3 3 4" xfId="6578" xr:uid="{00000000-0005-0000-0000-0000BF140000}"/>
    <cellStyle name="Normal 2 3 2 3 4" xfId="1190" xr:uid="{00000000-0005-0000-0000-0000C0140000}"/>
    <cellStyle name="Normal 2 3 2 3 4 2" xfId="2348" xr:uid="{00000000-0005-0000-0000-0000C1140000}"/>
    <cellStyle name="Normal 2 3 2 3 4 2 2" xfId="4690" xr:uid="{00000000-0005-0000-0000-0000C2140000}"/>
    <cellStyle name="Normal 2 3 2 3 4 2 2 2" xfId="8923" xr:uid="{00000000-0005-0000-0000-0000C3140000}"/>
    <cellStyle name="Normal 2 3 2 3 4 2 3" xfId="6581" xr:uid="{00000000-0005-0000-0000-0000C4140000}"/>
    <cellStyle name="Normal 2 3 2 3 4 3" xfId="3534" xr:uid="{00000000-0005-0000-0000-0000C5140000}"/>
    <cellStyle name="Normal 2 3 2 3 4 3 2" xfId="8922" xr:uid="{00000000-0005-0000-0000-0000C6140000}"/>
    <cellStyle name="Normal 2 3 2 3 4 4" xfId="6580" xr:uid="{00000000-0005-0000-0000-0000C7140000}"/>
    <cellStyle name="Normal 2 3 2 3 5" xfId="812" xr:uid="{00000000-0005-0000-0000-0000C8140000}"/>
    <cellStyle name="Normal 2 3 2 3 5 2" xfId="2349" xr:uid="{00000000-0005-0000-0000-0000C9140000}"/>
    <cellStyle name="Normal 2 3 2 3 5 2 2" xfId="4691" xr:uid="{00000000-0005-0000-0000-0000CA140000}"/>
    <cellStyle name="Normal 2 3 2 3 5 2 2 2" xfId="8925" xr:uid="{00000000-0005-0000-0000-0000CB140000}"/>
    <cellStyle name="Normal 2 3 2 3 5 2 3" xfId="6583" xr:uid="{00000000-0005-0000-0000-0000CC140000}"/>
    <cellStyle name="Normal 2 3 2 3 5 3" xfId="3156" xr:uid="{00000000-0005-0000-0000-0000CD140000}"/>
    <cellStyle name="Normal 2 3 2 3 5 3 2" xfId="8924" xr:uid="{00000000-0005-0000-0000-0000CE140000}"/>
    <cellStyle name="Normal 2 3 2 3 5 4" xfId="6582" xr:uid="{00000000-0005-0000-0000-0000CF140000}"/>
    <cellStyle name="Normal 2 3 2 3 6" xfId="1710" xr:uid="{00000000-0005-0000-0000-0000D0140000}"/>
    <cellStyle name="Normal 2 3 2 3 6 2" xfId="2350" xr:uid="{00000000-0005-0000-0000-0000D1140000}"/>
    <cellStyle name="Normal 2 3 2 3 6 2 2" xfId="4692" xr:uid="{00000000-0005-0000-0000-0000D2140000}"/>
    <cellStyle name="Normal 2 3 2 3 6 2 2 2" xfId="8927" xr:uid="{00000000-0005-0000-0000-0000D3140000}"/>
    <cellStyle name="Normal 2 3 2 3 6 2 3" xfId="6585" xr:uid="{00000000-0005-0000-0000-0000D4140000}"/>
    <cellStyle name="Normal 2 3 2 3 6 3" xfId="4052" xr:uid="{00000000-0005-0000-0000-0000D5140000}"/>
    <cellStyle name="Normal 2 3 2 3 6 3 2" xfId="8926" xr:uid="{00000000-0005-0000-0000-0000D6140000}"/>
    <cellStyle name="Normal 2 3 2 3 6 4" xfId="6584" xr:uid="{00000000-0005-0000-0000-0000D7140000}"/>
    <cellStyle name="Normal 2 3 2 3 7" xfId="2344" xr:uid="{00000000-0005-0000-0000-0000D8140000}"/>
    <cellStyle name="Normal 2 3 2 3 7 2" xfId="4686" xr:uid="{00000000-0005-0000-0000-0000D9140000}"/>
    <cellStyle name="Normal 2 3 2 3 7 2 2" xfId="8928" xr:uid="{00000000-0005-0000-0000-0000DA140000}"/>
    <cellStyle name="Normal 2 3 2 3 7 3" xfId="6586" xr:uid="{00000000-0005-0000-0000-0000DB140000}"/>
    <cellStyle name="Normal 2 3 2 3 8" xfId="2981" xr:uid="{00000000-0005-0000-0000-0000DC140000}"/>
    <cellStyle name="Normal 2 3 2 3 8 2" xfId="8915" xr:uid="{00000000-0005-0000-0000-0000DD140000}"/>
    <cellStyle name="Normal 2 3 2 3 9" xfId="6573" xr:uid="{00000000-0005-0000-0000-0000DE140000}"/>
    <cellStyle name="Normal 2 3 2 4" xfId="664" xr:uid="{00000000-0005-0000-0000-0000DF140000}"/>
    <cellStyle name="Normal 2 3 2 4 2" xfId="974" xr:uid="{00000000-0005-0000-0000-0000E0140000}"/>
    <cellStyle name="Normal 2 3 2 4 2 2" xfId="1460" xr:uid="{00000000-0005-0000-0000-0000E1140000}"/>
    <cellStyle name="Normal 2 3 2 4 2 2 2" xfId="2353" xr:uid="{00000000-0005-0000-0000-0000E2140000}"/>
    <cellStyle name="Normal 2 3 2 4 2 2 2 2" xfId="4695" xr:uid="{00000000-0005-0000-0000-0000E3140000}"/>
    <cellStyle name="Normal 2 3 2 4 2 2 2 2 2" xfId="8932" xr:uid="{00000000-0005-0000-0000-0000E4140000}"/>
    <cellStyle name="Normal 2 3 2 4 2 2 2 3" xfId="6590" xr:uid="{00000000-0005-0000-0000-0000E5140000}"/>
    <cellStyle name="Normal 2 3 2 4 2 2 3" xfId="3804" xr:uid="{00000000-0005-0000-0000-0000E6140000}"/>
    <cellStyle name="Normal 2 3 2 4 2 2 3 2" xfId="8931" xr:uid="{00000000-0005-0000-0000-0000E7140000}"/>
    <cellStyle name="Normal 2 3 2 4 2 2 4" xfId="6589" xr:uid="{00000000-0005-0000-0000-0000E8140000}"/>
    <cellStyle name="Normal 2 3 2 4 2 3" xfId="2352" xr:uid="{00000000-0005-0000-0000-0000E9140000}"/>
    <cellStyle name="Normal 2 3 2 4 2 3 2" xfId="4694" xr:uid="{00000000-0005-0000-0000-0000EA140000}"/>
    <cellStyle name="Normal 2 3 2 4 2 3 2 2" xfId="8933" xr:uid="{00000000-0005-0000-0000-0000EB140000}"/>
    <cellStyle name="Normal 2 3 2 4 2 3 3" xfId="6591" xr:uid="{00000000-0005-0000-0000-0000EC140000}"/>
    <cellStyle name="Normal 2 3 2 4 2 4" xfId="3318" xr:uid="{00000000-0005-0000-0000-0000ED140000}"/>
    <cellStyle name="Normal 2 3 2 4 2 4 2" xfId="8930" xr:uid="{00000000-0005-0000-0000-0000EE140000}"/>
    <cellStyle name="Normal 2 3 2 4 2 5" xfId="6588" xr:uid="{00000000-0005-0000-0000-0000EF140000}"/>
    <cellStyle name="Normal 2 3 2 4 3" xfId="1352" xr:uid="{00000000-0005-0000-0000-0000F0140000}"/>
    <cellStyle name="Normal 2 3 2 4 3 2" xfId="2354" xr:uid="{00000000-0005-0000-0000-0000F1140000}"/>
    <cellStyle name="Normal 2 3 2 4 3 2 2" xfId="4696" xr:uid="{00000000-0005-0000-0000-0000F2140000}"/>
    <cellStyle name="Normal 2 3 2 4 3 2 2 2" xfId="8935" xr:uid="{00000000-0005-0000-0000-0000F3140000}"/>
    <cellStyle name="Normal 2 3 2 4 3 2 3" xfId="6593" xr:uid="{00000000-0005-0000-0000-0000F4140000}"/>
    <cellStyle name="Normal 2 3 2 4 3 3" xfId="3696" xr:uid="{00000000-0005-0000-0000-0000F5140000}"/>
    <cellStyle name="Normal 2 3 2 4 3 3 2" xfId="8934" xr:uid="{00000000-0005-0000-0000-0000F6140000}"/>
    <cellStyle name="Normal 2 3 2 4 3 4" xfId="6592" xr:uid="{00000000-0005-0000-0000-0000F7140000}"/>
    <cellStyle name="Normal 2 3 2 4 4" xfId="1136" xr:uid="{00000000-0005-0000-0000-0000F8140000}"/>
    <cellStyle name="Normal 2 3 2 4 4 2" xfId="2355" xr:uid="{00000000-0005-0000-0000-0000F9140000}"/>
    <cellStyle name="Normal 2 3 2 4 4 2 2" xfId="4697" xr:uid="{00000000-0005-0000-0000-0000FA140000}"/>
    <cellStyle name="Normal 2 3 2 4 4 2 2 2" xfId="8937" xr:uid="{00000000-0005-0000-0000-0000FB140000}"/>
    <cellStyle name="Normal 2 3 2 4 4 2 3" xfId="6595" xr:uid="{00000000-0005-0000-0000-0000FC140000}"/>
    <cellStyle name="Normal 2 3 2 4 4 3" xfId="3480" xr:uid="{00000000-0005-0000-0000-0000FD140000}"/>
    <cellStyle name="Normal 2 3 2 4 4 3 2" xfId="8936" xr:uid="{00000000-0005-0000-0000-0000FE140000}"/>
    <cellStyle name="Normal 2 3 2 4 4 4" xfId="6594" xr:uid="{00000000-0005-0000-0000-0000FF140000}"/>
    <cellStyle name="Normal 2 3 2 4 5" xfId="866" xr:uid="{00000000-0005-0000-0000-000000150000}"/>
    <cellStyle name="Normal 2 3 2 4 5 2" xfId="2356" xr:uid="{00000000-0005-0000-0000-000001150000}"/>
    <cellStyle name="Normal 2 3 2 4 5 2 2" xfId="4698" xr:uid="{00000000-0005-0000-0000-000002150000}"/>
    <cellStyle name="Normal 2 3 2 4 5 2 2 2" xfId="8939" xr:uid="{00000000-0005-0000-0000-000003150000}"/>
    <cellStyle name="Normal 2 3 2 4 5 2 3" xfId="6597" xr:uid="{00000000-0005-0000-0000-000004150000}"/>
    <cellStyle name="Normal 2 3 2 4 5 3" xfId="3210" xr:uid="{00000000-0005-0000-0000-000005150000}"/>
    <cellStyle name="Normal 2 3 2 4 5 3 2" xfId="8938" xr:uid="{00000000-0005-0000-0000-000006150000}"/>
    <cellStyle name="Normal 2 3 2 4 5 4" xfId="6596" xr:uid="{00000000-0005-0000-0000-000007150000}"/>
    <cellStyle name="Normal 2 3 2 4 6" xfId="2351" xr:uid="{00000000-0005-0000-0000-000008150000}"/>
    <cellStyle name="Normal 2 3 2 4 6 2" xfId="4693" xr:uid="{00000000-0005-0000-0000-000009150000}"/>
    <cellStyle name="Normal 2 3 2 4 6 2 2" xfId="8940" xr:uid="{00000000-0005-0000-0000-00000A150000}"/>
    <cellStyle name="Normal 2 3 2 4 6 3" xfId="6598" xr:uid="{00000000-0005-0000-0000-00000B150000}"/>
    <cellStyle name="Normal 2 3 2 4 7" xfId="3008" xr:uid="{00000000-0005-0000-0000-00000C150000}"/>
    <cellStyle name="Normal 2 3 2 4 7 2" xfId="8929" xr:uid="{00000000-0005-0000-0000-00000D150000}"/>
    <cellStyle name="Normal 2 3 2 4 8" xfId="6587" xr:uid="{00000000-0005-0000-0000-00000E150000}"/>
    <cellStyle name="Normal 2 3 2 5" xfId="691" xr:uid="{00000000-0005-0000-0000-00000F150000}"/>
    <cellStyle name="Normal 2 3 2 5 2" xfId="1406" xr:uid="{00000000-0005-0000-0000-000010150000}"/>
    <cellStyle name="Normal 2 3 2 5 2 2" xfId="2358" xr:uid="{00000000-0005-0000-0000-000011150000}"/>
    <cellStyle name="Normal 2 3 2 5 2 2 2" xfId="4700" xr:uid="{00000000-0005-0000-0000-000012150000}"/>
    <cellStyle name="Normal 2 3 2 5 2 2 2 2" xfId="8943" xr:uid="{00000000-0005-0000-0000-000013150000}"/>
    <cellStyle name="Normal 2 3 2 5 2 2 3" xfId="6601" xr:uid="{00000000-0005-0000-0000-000014150000}"/>
    <cellStyle name="Normal 2 3 2 5 2 3" xfId="3750" xr:uid="{00000000-0005-0000-0000-000015150000}"/>
    <cellStyle name="Normal 2 3 2 5 2 3 2" xfId="8942" xr:uid="{00000000-0005-0000-0000-000016150000}"/>
    <cellStyle name="Normal 2 3 2 5 2 4" xfId="6600" xr:uid="{00000000-0005-0000-0000-000017150000}"/>
    <cellStyle name="Normal 2 3 2 5 3" xfId="920" xr:uid="{00000000-0005-0000-0000-000018150000}"/>
    <cellStyle name="Normal 2 3 2 5 3 2" xfId="2359" xr:uid="{00000000-0005-0000-0000-000019150000}"/>
    <cellStyle name="Normal 2 3 2 5 3 2 2" xfId="4701" xr:uid="{00000000-0005-0000-0000-00001A150000}"/>
    <cellStyle name="Normal 2 3 2 5 3 2 2 2" xfId="8945" xr:uid="{00000000-0005-0000-0000-00001B150000}"/>
    <cellStyle name="Normal 2 3 2 5 3 2 3" xfId="6603" xr:uid="{00000000-0005-0000-0000-00001C150000}"/>
    <cellStyle name="Normal 2 3 2 5 3 3" xfId="3264" xr:uid="{00000000-0005-0000-0000-00001D150000}"/>
    <cellStyle name="Normal 2 3 2 5 3 3 2" xfId="8944" xr:uid="{00000000-0005-0000-0000-00001E150000}"/>
    <cellStyle name="Normal 2 3 2 5 3 4" xfId="6602" xr:uid="{00000000-0005-0000-0000-00001F150000}"/>
    <cellStyle name="Normal 2 3 2 5 4" xfId="2357" xr:uid="{00000000-0005-0000-0000-000020150000}"/>
    <cellStyle name="Normal 2 3 2 5 4 2" xfId="4699" xr:uid="{00000000-0005-0000-0000-000021150000}"/>
    <cellStyle name="Normal 2 3 2 5 4 2 2" xfId="8946" xr:uid="{00000000-0005-0000-0000-000022150000}"/>
    <cellStyle name="Normal 2 3 2 5 4 3" xfId="6604" xr:uid="{00000000-0005-0000-0000-000023150000}"/>
    <cellStyle name="Normal 2 3 2 5 5" xfId="3035" xr:uid="{00000000-0005-0000-0000-000024150000}"/>
    <cellStyle name="Normal 2 3 2 5 5 2" xfId="8941" xr:uid="{00000000-0005-0000-0000-000025150000}"/>
    <cellStyle name="Normal 2 3 2 5 6" xfId="6599" xr:uid="{00000000-0005-0000-0000-000026150000}"/>
    <cellStyle name="Normal 2 3 2 6" xfId="718" xr:uid="{00000000-0005-0000-0000-000027150000}"/>
    <cellStyle name="Normal 2 3 2 6 2" xfId="1244" xr:uid="{00000000-0005-0000-0000-000028150000}"/>
    <cellStyle name="Normal 2 3 2 6 2 2" xfId="2361" xr:uid="{00000000-0005-0000-0000-000029150000}"/>
    <cellStyle name="Normal 2 3 2 6 2 2 2" xfId="4703" xr:uid="{00000000-0005-0000-0000-00002A150000}"/>
    <cellStyle name="Normal 2 3 2 6 2 2 2 2" xfId="8949" xr:uid="{00000000-0005-0000-0000-00002B150000}"/>
    <cellStyle name="Normal 2 3 2 6 2 2 3" xfId="6607" xr:uid="{00000000-0005-0000-0000-00002C150000}"/>
    <cellStyle name="Normal 2 3 2 6 2 3" xfId="3588" xr:uid="{00000000-0005-0000-0000-00002D150000}"/>
    <cellStyle name="Normal 2 3 2 6 2 3 2" xfId="8948" xr:uid="{00000000-0005-0000-0000-00002E150000}"/>
    <cellStyle name="Normal 2 3 2 6 2 4" xfId="6606" xr:uid="{00000000-0005-0000-0000-00002F150000}"/>
    <cellStyle name="Normal 2 3 2 6 3" xfId="2360" xr:uid="{00000000-0005-0000-0000-000030150000}"/>
    <cellStyle name="Normal 2 3 2 6 3 2" xfId="4702" xr:uid="{00000000-0005-0000-0000-000031150000}"/>
    <cellStyle name="Normal 2 3 2 6 3 2 2" xfId="8950" xr:uid="{00000000-0005-0000-0000-000032150000}"/>
    <cellStyle name="Normal 2 3 2 6 3 3" xfId="6608" xr:uid="{00000000-0005-0000-0000-000033150000}"/>
    <cellStyle name="Normal 2 3 2 6 4" xfId="3062" xr:uid="{00000000-0005-0000-0000-000034150000}"/>
    <cellStyle name="Normal 2 3 2 6 4 2" xfId="8947" xr:uid="{00000000-0005-0000-0000-000035150000}"/>
    <cellStyle name="Normal 2 3 2 6 5" xfId="6605" xr:uid="{00000000-0005-0000-0000-000036150000}"/>
    <cellStyle name="Normal 2 3 2 7" xfId="1082" xr:uid="{00000000-0005-0000-0000-000037150000}"/>
    <cellStyle name="Normal 2 3 2 7 2" xfId="2362" xr:uid="{00000000-0005-0000-0000-000038150000}"/>
    <cellStyle name="Normal 2 3 2 7 2 2" xfId="4704" xr:uid="{00000000-0005-0000-0000-000039150000}"/>
    <cellStyle name="Normal 2 3 2 7 2 2 2" xfId="8952" xr:uid="{00000000-0005-0000-0000-00003A150000}"/>
    <cellStyle name="Normal 2 3 2 7 2 3" xfId="6610" xr:uid="{00000000-0005-0000-0000-00003B150000}"/>
    <cellStyle name="Normal 2 3 2 7 3" xfId="3426" xr:uid="{00000000-0005-0000-0000-00003C150000}"/>
    <cellStyle name="Normal 2 3 2 7 3 2" xfId="8951" xr:uid="{00000000-0005-0000-0000-00003D150000}"/>
    <cellStyle name="Normal 2 3 2 7 4" xfId="6609" xr:uid="{00000000-0005-0000-0000-00003E150000}"/>
    <cellStyle name="Normal 2 3 2 8" xfId="1568" xr:uid="{00000000-0005-0000-0000-00003F150000}"/>
    <cellStyle name="Normal 2 3 2 8 2" xfId="2363" xr:uid="{00000000-0005-0000-0000-000040150000}"/>
    <cellStyle name="Normal 2 3 2 8 2 2" xfId="4705" xr:uid="{00000000-0005-0000-0000-000041150000}"/>
    <cellStyle name="Normal 2 3 2 8 2 2 2" xfId="8954" xr:uid="{00000000-0005-0000-0000-000042150000}"/>
    <cellStyle name="Normal 2 3 2 8 2 3" xfId="6612" xr:uid="{00000000-0005-0000-0000-000043150000}"/>
    <cellStyle name="Normal 2 3 2 8 3" xfId="3912" xr:uid="{00000000-0005-0000-0000-000044150000}"/>
    <cellStyle name="Normal 2 3 2 8 3 2" xfId="8953" xr:uid="{00000000-0005-0000-0000-000045150000}"/>
    <cellStyle name="Normal 2 3 2 8 4" xfId="6611" xr:uid="{00000000-0005-0000-0000-000046150000}"/>
    <cellStyle name="Normal 2 3 2 9" xfId="758" xr:uid="{00000000-0005-0000-0000-000047150000}"/>
    <cellStyle name="Normal 2 3 2 9 2" xfId="2364" xr:uid="{00000000-0005-0000-0000-000048150000}"/>
    <cellStyle name="Normal 2 3 2 9 2 2" xfId="4706" xr:uid="{00000000-0005-0000-0000-000049150000}"/>
    <cellStyle name="Normal 2 3 2 9 2 2 2" xfId="8956" xr:uid="{00000000-0005-0000-0000-00004A150000}"/>
    <cellStyle name="Normal 2 3 2 9 2 3" xfId="6614" xr:uid="{00000000-0005-0000-0000-00004B150000}"/>
    <cellStyle name="Normal 2 3 2 9 3" xfId="3102" xr:uid="{00000000-0005-0000-0000-00004C150000}"/>
    <cellStyle name="Normal 2 3 2 9 3 2" xfId="8955" xr:uid="{00000000-0005-0000-0000-00004D150000}"/>
    <cellStyle name="Normal 2 3 2 9 4" xfId="6613" xr:uid="{00000000-0005-0000-0000-00004E150000}"/>
    <cellStyle name="Normal 2 4" xfId="310" xr:uid="{00000000-0005-0000-0000-00004F150000}"/>
    <cellStyle name="Normal 2 4 10" xfId="1570" xr:uid="{00000000-0005-0000-0000-000050150000}"/>
    <cellStyle name="Normal 2 4 10 2" xfId="2366" xr:uid="{00000000-0005-0000-0000-000051150000}"/>
    <cellStyle name="Normal 2 4 10 2 2" xfId="4708" xr:uid="{00000000-0005-0000-0000-000052150000}"/>
    <cellStyle name="Normal 2 4 10 2 2 2" xfId="8959" xr:uid="{00000000-0005-0000-0000-000053150000}"/>
    <cellStyle name="Normal 2 4 10 2 3" xfId="6617" xr:uid="{00000000-0005-0000-0000-000054150000}"/>
    <cellStyle name="Normal 2 4 10 3" xfId="3914" xr:uid="{00000000-0005-0000-0000-000055150000}"/>
    <cellStyle name="Normal 2 4 10 3 2" xfId="8958" xr:uid="{00000000-0005-0000-0000-000056150000}"/>
    <cellStyle name="Normal 2 4 10 4" xfId="6616" xr:uid="{00000000-0005-0000-0000-000057150000}"/>
    <cellStyle name="Normal 2 4 11" xfId="760" xr:uid="{00000000-0005-0000-0000-000058150000}"/>
    <cellStyle name="Normal 2 4 11 2" xfId="2367" xr:uid="{00000000-0005-0000-0000-000059150000}"/>
    <cellStyle name="Normal 2 4 11 2 2" xfId="4709" xr:uid="{00000000-0005-0000-0000-00005A150000}"/>
    <cellStyle name="Normal 2 4 11 2 2 2" xfId="8961" xr:uid="{00000000-0005-0000-0000-00005B150000}"/>
    <cellStyle name="Normal 2 4 11 2 3" xfId="6619" xr:uid="{00000000-0005-0000-0000-00005C150000}"/>
    <cellStyle name="Normal 2 4 11 3" xfId="3104" xr:uid="{00000000-0005-0000-0000-00005D150000}"/>
    <cellStyle name="Normal 2 4 11 3 2" xfId="8960" xr:uid="{00000000-0005-0000-0000-00005E150000}"/>
    <cellStyle name="Normal 2 4 11 4" xfId="6618" xr:uid="{00000000-0005-0000-0000-00005F150000}"/>
    <cellStyle name="Normal 2 4 12" xfId="1610" xr:uid="{00000000-0005-0000-0000-000060150000}"/>
    <cellStyle name="Normal 2 4 12 2" xfId="2368" xr:uid="{00000000-0005-0000-0000-000061150000}"/>
    <cellStyle name="Normal 2 4 12 2 2" xfId="4710" xr:uid="{00000000-0005-0000-0000-000062150000}"/>
    <cellStyle name="Normal 2 4 12 2 2 2" xfId="8963" xr:uid="{00000000-0005-0000-0000-000063150000}"/>
    <cellStyle name="Normal 2 4 12 2 3" xfId="6621" xr:uid="{00000000-0005-0000-0000-000064150000}"/>
    <cellStyle name="Normal 2 4 12 3" xfId="3954" xr:uid="{00000000-0005-0000-0000-000065150000}"/>
    <cellStyle name="Normal 2 4 12 3 2" xfId="8962" xr:uid="{00000000-0005-0000-0000-000066150000}"/>
    <cellStyle name="Normal 2 4 12 4" xfId="6620" xr:uid="{00000000-0005-0000-0000-000067150000}"/>
    <cellStyle name="Normal 2 4 13" xfId="1651" xr:uid="{00000000-0005-0000-0000-000068150000}"/>
    <cellStyle name="Normal 2 4 13 2" xfId="2369" xr:uid="{00000000-0005-0000-0000-000069150000}"/>
    <cellStyle name="Normal 2 4 13 2 2" xfId="4711" xr:uid="{00000000-0005-0000-0000-00006A150000}"/>
    <cellStyle name="Normal 2 4 13 2 2 2" xfId="8965" xr:uid="{00000000-0005-0000-0000-00006B150000}"/>
    <cellStyle name="Normal 2 4 13 2 3" xfId="6623" xr:uid="{00000000-0005-0000-0000-00006C150000}"/>
    <cellStyle name="Normal 2 4 13 3" xfId="3995" xr:uid="{00000000-0005-0000-0000-00006D150000}"/>
    <cellStyle name="Normal 2 4 13 3 2" xfId="8964" xr:uid="{00000000-0005-0000-0000-00006E150000}"/>
    <cellStyle name="Normal 2 4 13 4" xfId="6622" xr:uid="{00000000-0005-0000-0000-00006F150000}"/>
    <cellStyle name="Normal 2 4 14" xfId="2365" xr:uid="{00000000-0005-0000-0000-000070150000}"/>
    <cellStyle name="Normal 2 4 14 2" xfId="4707" xr:uid="{00000000-0005-0000-0000-000071150000}"/>
    <cellStyle name="Normal 2 4 14 2 2" xfId="8966" xr:uid="{00000000-0005-0000-0000-000072150000}"/>
    <cellStyle name="Normal 2 4 14 3" xfId="6624" xr:uid="{00000000-0005-0000-0000-000073150000}"/>
    <cellStyle name="Normal 2 4 15" xfId="2928" xr:uid="{00000000-0005-0000-0000-000074150000}"/>
    <cellStyle name="Normal 2 4 15 2" xfId="8957" xr:uid="{00000000-0005-0000-0000-000075150000}"/>
    <cellStyle name="Normal 2 4 16" xfId="6615" xr:uid="{00000000-0005-0000-0000-000076150000}"/>
    <cellStyle name="Normal 2 4 2" xfId="311" xr:uid="{00000000-0005-0000-0000-000077150000}"/>
    <cellStyle name="Normal 2 4 2 10" xfId="1611" xr:uid="{00000000-0005-0000-0000-000078150000}"/>
    <cellStyle name="Normal 2 4 2 10 2" xfId="2371" xr:uid="{00000000-0005-0000-0000-000079150000}"/>
    <cellStyle name="Normal 2 4 2 10 2 2" xfId="4713" xr:uid="{00000000-0005-0000-0000-00007A150000}"/>
    <cellStyle name="Normal 2 4 2 10 2 2 2" xfId="8969" xr:uid="{00000000-0005-0000-0000-00007B150000}"/>
    <cellStyle name="Normal 2 4 2 10 2 3" xfId="6627" xr:uid="{00000000-0005-0000-0000-00007C150000}"/>
    <cellStyle name="Normal 2 4 2 10 3" xfId="3955" xr:uid="{00000000-0005-0000-0000-00007D150000}"/>
    <cellStyle name="Normal 2 4 2 10 3 2" xfId="8968" xr:uid="{00000000-0005-0000-0000-00007E150000}"/>
    <cellStyle name="Normal 2 4 2 10 4" xfId="6626" xr:uid="{00000000-0005-0000-0000-00007F150000}"/>
    <cellStyle name="Normal 2 4 2 11" xfId="1652" xr:uid="{00000000-0005-0000-0000-000080150000}"/>
    <cellStyle name="Normal 2 4 2 11 2" xfId="2372" xr:uid="{00000000-0005-0000-0000-000081150000}"/>
    <cellStyle name="Normal 2 4 2 11 2 2" xfId="4714" xr:uid="{00000000-0005-0000-0000-000082150000}"/>
    <cellStyle name="Normal 2 4 2 11 2 2 2" xfId="8971" xr:uid="{00000000-0005-0000-0000-000083150000}"/>
    <cellStyle name="Normal 2 4 2 11 2 3" xfId="6629" xr:uid="{00000000-0005-0000-0000-000084150000}"/>
    <cellStyle name="Normal 2 4 2 11 3" xfId="3996" xr:uid="{00000000-0005-0000-0000-000085150000}"/>
    <cellStyle name="Normal 2 4 2 11 3 2" xfId="8970" xr:uid="{00000000-0005-0000-0000-000086150000}"/>
    <cellStyle name="Normal 2 4 2 11 4" xfId="6628" xr:uid="{00000000-0005-0000-0000-000087150000}"/>
    <cellStyle name="Normal 2 4 2 12" xfId="2370" xr:uid="{00000000-0005-0000-0000-000088150000}"/>
    <cellStyle name="Normal 2 4 2 12 2" xfId="4712" xr:uid="{00000000-0005-0000-0000-000089150000}"/>
    <cellStyle name="Normal 2 4 2 12 2 2" xfId="8972" xr:uid="{00000000-0005-0000-0000-00008A150000}"/>
    <cellStyle name="Normal 2 4 2 12 3" xfId="6630" xr:uid="{00000000-0005-0000-0000-00008B150000}"/>
    <cellStyle name="Normal 2 4 2 13" xfId="2929" xr:uid="{00000000-0005-0000-0000-00008C150000}"/>
    <cellStyle name="Normal 2 4 2 13 2" xfId="8967" xr:uid="{00000000-0005-0000-0000-00008D150000}"/>
    <cellStyle name="Normal 2 4 2 14" xfId="6625" xr:uid="{00000000-0005-0000-0000-00008E150000}"/>
    <cellStyle name="Normal 2 4 2 2" xfId="525" xr:uid="{00000000-0005-0000-0000-00008F150000}"/>
    <cellStyle name="Normal 2 4 2 2 10" xfId="2373" xr:uid="{00000000-0005-0000-0000-000090150000}"/>
    <cellStyle name="Normal 2 4 2 2 10 2" xfId="4715" xr:uid="{00000000-0005-0000-0000-000091150000}"/>
    <cellStyle name="Normal 2 4 2 2 10 2 2" xfId="8974" xr:uid="{00000000-0005-0000-0000-000092150000}"/>
    <cellStyle name="Normal 2 4 2 2 10 3" xfId="6632" xr:uid="{00000000-0005-0000-0000-000093150000}"/>
    <cellStyle name="Normal 2 4 2 2 11" xfId="2956" xr:uid="{00000000-0005-0000-0000-000094150000}"/>
    <cellStyle name="Normal 2 4 2 2 11 2" xfId="8973" xr:uid="{00000000-0005-0000-0000-000095150000}"/>
    <cellStyle name="Normal 2 4 2 2 12" xfId="6631" xr:uid="{00000000-0005-0000-0000-000096150000}"/>
    <cellStyle name="Normal 2 4 2 2 2" xfId="816" xr:uid="{00000000-0005-0000-0000-000097150000}"/>
    <cellStyle name="Normal 2 4 2 2 2 2" xfId="1032" xr:uid="{00000000-0005-0000-0000-000098150000}"/>
    <cellStyle name="Normal 2 4 2 2 2 2 2" xfId="1518" xr:uid="{00000000-0005-0000-0000-000099150000}"/>
    <cellStyle name="Normal 2 4 2 2 2 2 2 2" xfId="2376" xr:uid="{00000000-0005-0000-0000-00009A150000}"/>
    <cellStyle name="Normal 2 4 2 2 2 2 2 2 2" xfId="4718" xr:uid="{00000000-0005-0000-0000-00009B150000}"/>
    <cellStyle name="Normal 2 4 2 2 2 2 2 2 2 2" xfId="8978" xr:uid="{00000000-0005-0000-0000-00009C150000}"/>
    <cellStyle name="Normal 2 4 2 2 2 2 2 2 3" xfId="6636" xr:uid="{00000000-0005-0000-0000-00009D150000}"/>
    <cellStyle name="Normal 2 4 2 2 2 2 2 3" xfId="3862" xr:uid="{00000000-0005-0000-0000-00009E150000}"/>
    <cellStyle name="Normal 2 4 2 2 2 2 2 3 2" xfId="8977" xr:uid="{00000000-0005-0000-0000-00009F150000}"/>
    <cellStyle name="Normal 2 4 2 2 2 2 2 4" xfId="6635" xr:uid="{00000000-0005-0000-0000-0000A0150000}"/>
    <cellStyle name="Normal 2 4 2 2 2 2 3" xfId="2375" xr:uid="{00000000-0005-0000-0000-0000A1150000}"/>
    <cellStyle name="Normal 2 4 2 2 2 2 3 2" xfId="4717" xr:uid="{00000000-0005-0000-0000-0000A2150000}"/>
    <cellStyle name="Normal 2 4 2 2 2 2 3 2 2" xfId="8979" xr:uid="{00000000-0005-0000-0000-0000A3150000}"/>
    <cellStyle name="Normal 2 4 2 2 2 2 3 3" xfId="6637" xr:uid="{00000000-0005-0000-0000-0000A4150000}"/>
    <cellStyle name="Normal 2 4 2 2 2 2 4" xfId="3376" xr:uid="{00000000-0005-0000-0000-0000A5150000}"/>
    <cellStyle name="Normal 2 4 2 2 2 2 4 2" xfId="8976" xr:uid="{00000000-0005-0000-0000-0000A6150000}"/>
    <cellStyle name="Normal 2 4 2 2 2 2 5" xfId="6634" xr:uid="{00000000-0005-0000-0000-0000A7150000}"/>
    <cellStyle name="Normal 2 4 2 2 2 3" xfId="1302" xr:uid="{00000000-0005-0000-0000-0000A8150000}"/>
    <cellStyle name="Normal 2 4 2 2 2 3 2" xfId="2377" xr:uid="{00000000-0005-0000-0000-0000A9150000}"/>
    <cellStyle name="Normal 2 4 2 2 2 3 2 2" xfId="4719" xr:uid="{00000000-0005-0000-0000-0000AA150000}"/>
    <cellStyle name="Normal 2 4 2 2 2 3 2 2 2" xfId="8981" xr:uid="{00000000-0005-0000-0000-0000AB150000}"/>
    <cellStyle name="Normal 2 4 2 2 2 3 2 3" xfId="6639" xr:uid="{00000000-0005-0000-0000-0000AC150000}"/>
    <cellStyle name="Normal 2 4 2 2 2 3 3" xfId="3646" xr:uid="{00000000-0005-0000-0000-0000AD150000}"/>
    <cellStyle name="Normal 2 4 2 2 2 3 3 2" xfId="8980" xr:uid="{00000000-0005-0000-0000-0000AE150000}"/>
    <cellStyle name="Normal 2 4 2 2 2 3 4" xfId="6638" xr:uid="{00000000-0005-0000-0000-0000AF150000}"/>
    <cellStyle name="Normal 2 4 2 2 2 4" xfId="1194" xr:uid="{00000000-0005-0000-0000-0000B0150000}"/>
    <cellStyle name="Normal 2 4 2 2 2 4 2" xfId="2378" xr:uid="{00000000-0005-0000-0000-0000B1150000}"/>
    <cellStyle name="Normal 2 4 2 2 2 4 2 2" xfId="4720" xr:uid="{00000000-0005-0000-0000-0000B2150000}"/>
    <cellStyle name="Normal 2 4 2 2 2 4 2 2 2" xfId="8983" xr:uid="{00000000-0005-0000-0000-0000B3150000}"/>
    <cellStyle name="Normal 2 4 2 2 2 4 2 3" xfId="6641" xr:uid="{00000000-0005-0000-0000-0000B4150000}"/>
    <cellStyle name="Normal 2 4 2 2 2 4 3" xfId="3538" xr:uid="{00000000-0005-0000-0000-0000B5150000}"/>
    <cellStyle name="Normal 2 4 2 2 2 4 3 2" xfId="8982" xr:uid="{00000000-0005-0000-0000-0000B6150000}"/>
    <cellStyle name="Normal 2 4 2 2 2 4 4" xfId="6640" xr:uid="{00000000-0005-0000-0000-0000B7150000}"/>
    <cellStyle name="Normal 2 4 2 2 2 5" xfId="1714" xr:uid="{00000000-0005-0000-0000-0000B8150000}"/>
    <cellStyle name="Normal 2 4 2 2 2 5 2" xfId="2379" xr:uid="{00000000-0005-0000-0000-0000B9150000}"/>
    <cellStyle name="Normal 2 4 2 2 2 5 2 2" xfId="4721" xr:uid="{00000000-0005-0000-0000-0000BA150000}"/>
    <cellStyle name="Normal 2 4 2 2 2 5 2 2 2" xfId="8985" xr:uid="{00000000-0005-0000-0000-0000BB150000}"/>
    <cellStyle name="Normal 2 4 2 2 2 5 2 3" xfId="6643" xr:uid="{00000000-0005-0000-0000-0000BC150000}"/>
    <cellStyle name="Normal 2 4 2 2 2 5 3" xfId="4056" xr:uid="{00000000-0005-0000-0000-0000BD150000}"/>
    <cellStyle name="Normal 2 4 2 2 2 5 3 2" xfId="8984" xr:uid="{00000000-0005-0000-0000-0000BE150000}"/>
    <cellStyle name="Normal 2 4 2 2 2 5 4" xfId="6642" xr:uid="{00000000-0005-0000-0000-0000BF150000}"/>
    <cellStyle name="Normal 2 4 2 2 2 6" xfId="2374" xr:uid="{00000000-0005-0000-0000-0000C0150000}"/>
    <cellStyle name="Normal 2 4 2 2 2 6 2" xfId="4716" xr:uid="{00000000-0005-0000-0000-0000C1150000}"/>
    <cellStyle name="Normal 2 4 2 2 2 6 2 2" xfId="8986" xr:uid="{00000000-0005-0000-0000-0000C2150000}"/>
    <cellStyle name="Normal 2 4 2 2 2 6 3" xfId="6644" xr:uid="{00000000-0005-0000-0000-0000C3150000}"/>
    <cellStyle name="Normal 2 4 2 2 2 7" xfId="3160" xr:uid="{00000000-0005-0000-0000-0000C4150000}"/>
    <cellStyle name="Normal 2 4 2 2 2 7 2" xfId="8975" xr:uid="{00000000-0005-0000-0000-0000C5150000}"/>
    <cellStyle name="Normal 2 4 2 2 2 8" xfId="6633" xr:uid="{00000000-0005-0000-0000-0000C6150000}"/>
    <cellStyle name="Normal 2 4 2 2 3" xfId="870" xr:uid="{00000000-0005-0000-0000-0000C7150000}"/>
    <cellStyle name="Normal 2 4 2 2 3 2" xfId="978" xr:uid="{00000000-0005-0000-0000-0000C8150000}"/>
    <cellStyle name="Normal 2 4 2 2 3 2 2" xfId="1464" xr:uid="{00000000-0005-0000-0000-0000C9150000}"/>
    <cellStyle name="Normal 2 4 2 2 3 2 2 2" xfId="2382" xr:uid="{00000000-0005-0000-0000-0000CA150000}"/>
    <cellStyle name="Normal 2 4 2 2 3 2 2 2 2" xfId="4724" xr:uid="{00000000-0005-0000-0000-0000CB150000}"/>
    <cellStyle name="Normal 2 4 2 2 3 2 2 2 2 2" xfId="8990" xr:uid="{00000000-0005-0000-0000-0000CC150000}"/>
    <cellStyle name="Normal 2 4 2 2 3 2 2 2 3" xfId="6648" xr:uid="{00000000-0005-0000-0000-0000CD150000}"/>
    <cellStyle name="Normal 2 4 2 2 3 2 2 3" xfId="3808" xr:uid="{00000000-0005-0000-0000-0000CE150000}"/>
    <cellStyle name="Normal 2 4 2 2 3 2 2 3 2" xfId="8989" xr:uid="{00000000-0005-0000-0000-0000CF150000}"/>
    <cellStyle name="Normal 2 4 2 2 3 2 2 4" xfId="6647" xr:uid="{00000000-0005-0000-0000-0000D0150000}"/>
    <cellStyle name="Normal 2 4 2 2 3 2 3" xfId="2381" xr:uid="{00000000-0005-0000-0000-0000D1150000}"/>
    <cellStyle name="Normal 2 4 2 2 3 2 3 2" xfId="4723" xr:uid="{00000000-0005-0000-0000-0000D2150000}"/>
    <cellStyle name="Normal 2 4 2 2 3 2 3 2 2" xfId="8991" xr:uid="{00000000-0005-0000-0000-0000D3150000}"/>
    <cellStyle name="Normal 2 4 2 2 3 2 3 3" xfId="6649" xr:uid="{00000000-0005-0000-0000-0000D4150000}"/>
    <cellStyle name="Normal 2 4 2 2 3 2 4" xfId="3322" xr:uid="{00000000-0005-0000-0000-0000D5150000}"/>
    <cellStyle name="Normal 2 4 2 2 3 2 4 2" xfId="8988" xr:uid="{00000000-0005-0000-0000-0000D6150000}"/>
    <cellStyle name="Normal 2 4 2 2 3 2 5" xfId="6646" xr:uid="{00000000-0005-0000-0000-0000D7150000}"/>
    <cellStyle name="Normal 2 4 2 2 3 3" xfId="1356" xr:uid="{00000000-0005-0000-0000-0000D8150000}"/>
    <cellStyle name="Normal 2 4 2 2 3 3 2" xfId="2383" xr:uid="{00000000-0005-0000-0000-0000D9150000}"/>
    <cellStyle name="Normal 2 4 2 2 3 3 2 2" xfId="4725" xr:uid="{00000000-0005-0000-0000-0000DA150000}"/>
    <cellStyle name="Normal 2 4 2 2 3 3 2 2 2" xfId="8993" xr:uid="{00000000-0005-0000-0000-0000DB150000}"/>
    <cellStyle name="Normal 2 4 2 2 3 3 2 3" xfId="6651" xr:uid="{00000000-0005-0000-0000-0000DC150000}"/>
    <cellStyle name="Normal 2 4 2 2 3 3 3" xfId="3700" xr:uid="{00000000-0005-0000-0000-0000DD150000}"/>
    <cellStyle name="Normal 2 4 2 2 3 3 3 2" xfId="8992" xr:uid="{00000000-0005-0000-0000-0000DE150000}"/>
    <cellStyle name="Normal 2 4 2 2 3 3 4" xfId="6650" xr:uid="{00000000-0005-0000-0000-0000DF150000}"/>
    <cellStyle name="Normal 2 4 2 2 3 4" xfId="1140" xr:uid="{00000000-0005-0000-0000-0000E0150000}"/>
    <cellStyle name="Normal 2 4 2 2 3 4 2" xfId="2384" xr:uid="{00000000-0005-0000-0000-0000E1150000}"/>
    <cellStyle name="Normal 2 4 2 2 3 4 2 2" xfId="4726" xr:uid="{00000000-0005-0000-0000-0000E2150000}"/>
    <cellStyle name="Normal 2 4 2 2 3 4 2 2 2" xfId="8995" xr:uid="{00000000-0005-0000-0000-0000E3150000}"/>
    <cellStyle name="Normal 2 4 2 2 3 4 2 3" xfId="6653" xr:uid="{00000000-0005-0000-0000-0000E4150000}"/>
    <cellStyle name="Normal 2 4 2 2 3 4 3" xfId="3484" xr:uid="{00000000-0005-0000-0000-0000E5150000}"/>
    <cellStyle name="Normal 2 4 2 2 3 4 3 2" xfId="8994" xr:uid="{00000000-0005-0000-0000-0000E6150000}"/>
    <cellStyle name="Normal 2 4 2 2 3 4 4" xfId="6652" xr:uid="{00000000-0005-0000-0000-0000E7150000}"/>
    <cellStyle name="Normal 2 4 2 2 3 5" xfId="2380" xr:uid="{00000000-0005-0000-0000-0000E8150000}"/>
    <cellStyle name="Normal 2 4 2 2 3 5 2" xfId="4722" xr:uid="{00000000-0005-0000-0000-0000E9150000}"/>
    <cellStyle name="Normal 2 4 2 2 3 5 2 2" xfId="8996" xr:uid="{00000000-0005-0000-0000-0000EA150000}"/>
    <cellStyle name="Normal 2 4 2 2 3 5 3" xfId="6654" xr:uid="{00000000-0005-0000-0000-0000EB150000}"/>
    <cellStyle name="Normal 2 4 2 2 3 6" xfId="3214" xr:uid="{00000000-0005-0000-0000-0000EC150000}"/>
    <cellStyle name="Normal 2 4 2 2 3 6 2" xfId="8987" xr:uid="{00000000-0005-0000-0000-0000ED150000}"/>
    <cellStyle name="Normal 2 4 2 2 3 7" xfId="6645" xr:uid="{00000000-0005-0000-0000-0000EE150000}"/>
    <cellStyle name="Normal 2 4 2 2 4" xfId="924" xr:uid="{00000000-0005-0000-0000-0000EF150000}"/>
    <cellStyle name="Normal 2 4 2 2 4 2" xfId="1410" xr:uid="{00000000-0005-0000-0000-0000F0150000}"/>
    <cellStyle name="Normal 2 4 2 2 4 2 2" xfId="2386" xr:uid="{00000000-0005-0000-0000-0000F1150000}"/>
    <cellStyle name="Normal 2 4 2 2 4 2 2 2" xfId="4728" xr:uid="{00000000-0005-0000-0000-0000F2150000}"/>
    <cellStyle name="Normal 2 4 2 2 4 2 2 2 2" xfId="8999" xr:uid="{00000000-0005-0000-0000-0000F3150000}"/>
    <cellStyle name="Normal 2 4 2 2 4 2 2 3" xfId="6657" xr:uid="{00000000-0005-0000-0000-0000F4150000}"/>
    <cellStyle name="Normal 2 4 2 2 4 2 3" xfId="3754" xr:uid="{00000000-0005-0000-0000-0000F5150000}"/>
    <cellStyle name="Normal 2 4 2 2 4 2 3 2" xfId="8998" xr:uid="{00000000-0005-0000-0000-0000F6150000}"/>
    <cellStyle name="Normal 2 4 2 2 4 2 4" xfId="6656" xr:uid="{00000000-0005-0000-0000-0000F7150000}"/>
    <cellStyle name="Normal 2 4 2 2 4 3" xfId="2385" xr:uid="{00000000-0005-0000-0000-0000F8150000}"/>
    <cellStyle name="Normal 2 4 2 2 4 3 2" xfId="4727" xr:uid="{00000000-0005-0000-0000-0000F9150000}"/>
    <cellStyle name="Normal 2 4 2 2 4 3 2 2" xfId="9000" xr:uid="{00000000-0005-0000-0000-0000FA150000}"/>
    <cellStyle name="Normal 2 4 2 2 4 3 3" xfId="6658" xr:uid="{00000000-0005-0000-0000-0000FB150000}"/>
    <cellStyle name="Normal 2 4 2 2 4 4" xfId="3268" xr:uid="{00000000-0005-0000-0000-0000FC150000}"/>
    <cellStyle name="Normal 2 4 2 2 4 4 2" xfId="8997" xr:uid="{00000000-0005-0000-0000-0000FD150000}"/>
    <cellStyle name="Normal 2 4 2 2 4 5" xfId="6655" xr:uid="{00000000-0005-0000-0000-0000FE150000}"/>
    <cellStyle name="Normal 2 4 2 2 5" xfId="1248" xr:uid="{00000000-0005-0000-0000-0000FF150000}"/>
    <cellStyle name="Normal 2 4 2 2 5 2" xfId="2387" xr:uid="{00000000-0005-0000-0000-000000160000}"/>
    <cellStyle name="Normal 2 4 2 2 5 2 2" xfId="4729" xr:uid="{00000000-0005-0000-0000-000001160000}"/>
    <cellStyle name="Normal 2 4 2 2 5 2 2 2" xfId="9002" xr:uid="{00000000-0005-0000-0000-000002160000}"/>
    <cellStyle name="Normal 2 4 2 2 5 2 3" xfId="6660" xr:uid="{00000000-0005-0000-0000-000003160000}"/>
    <cellStyle name="Normal 2 4 2 2 5 3" xfId="3592" xr:uid="{00000000-0005-0000-0000-000004160000}"/>
    <cellStyle name="Normal 2 4 2 2 5 3 2" xfId="9001" xr:uid="{00000000-0005-0000-0000-000005160000}"/>
    <cellStyle name="Normal 2 4 2 2 5 4" xfId="6659" xr:uid="{00000000-0005-0000-0000-000006160000}"/>
    <cellStyle name="Normal 2 4 2 2 6" xfId="1086" xr:uid="{00000000-0005-0000-0000-000007160000}"/>
    <cellStyle name="Normal 2 4 2 2 6 2" xfId="2388" xr:uid="{00000000-0005-0000-0000-000008160000}"/>
    <cellStyle name="Normal 2 4 2 2 6 2 2" xfId="4730" xr:uid="{00000000-0005-0000-0000-000009160000}"/>
    <cellStyle name="Normal 2 4 2 2 6 2 2 2" xfId="9004" xr:uid="{00000000-0005-0000-0000-00000A160000}"/>
    <cellStyle name="Normal 2 4 2 2 6 2 3" xfId="6662" xr:uid="{00000000-0005-0000-0000-00000B160000}"/>
    <cellStyle name="Normal 2 4 2 2 6 3" xfId="3430" xr:uid="{00000000-0005-0000-0000-00000C160000}"/>
    <cellStyle name="Normal 2 4 2 2 6 3 2" xfId="9003" xr:uid="{00000000-0005-0000-0000-00000D160000}"/>
    <cellStyle name="Normal 2 4 2 2 6 4" xfId="6661" xr:uid="{00000000-0005-0000-0000-00000E160000}"/>
    <cellStyle name="Normal 2 4 2 2 7" xfId="1572" xr:uid="{00000000-0005-0000-0000-00000F160000}"/>
    <cellStyle name="Normal 2 4 2 2 7 2" xfId="2389" xr:uid="{00000000-0005-0000-0000-000010160000}"/>
    <cellStyle name="Normal 2 4 2 2 7 2 2" xfId="4731" xr:uid="{00000000-0005-0000-0000-000011160000}"/>
    <cellStyle name="Normal 2 4 2 2 7 2 2 2" xfId="9006" xr:uid="{00000000-0005-0000-0000-000012160000}"/>
    <cellStyle name="Normal 2 4 2 2 7 2 3" xfId="6664" xr:uid="{00000000-0005-0000-0000-000013160000}"/>
    <cellStyle name="Normal 2 4 2 2 7 3" xfId="3916" xr:uid="{00000000-0005-0000-0000-000014160000}"/>
    <cellStyle name="Normal 2 4 2 2 7 3 2" xfId="9005" xr:uid="{00000000-0005-0000-0000-000015160000}"/>
    <cellStyle name="Normal 2 4 2 2 7 4" xfId="6663" xr:uid="{00000000-0005-0000-0000-000016160000}"/>
    <cellStyle name="Normal 2 4 2 2 8" xfId="762" xr:uid="{00000000-0005-0000-0000-000017160000}"/>
    <cellStyle name="Normal 2 4 2 2 8 2" xfId="2390" xr:uid="{00000000-0005-0000-0000-000018160000}"/>
    <cellStyle name="Normal 2 4 2 2 8 2 2" xfId="4732" xr:uid="{00000000-0005-0000-0000-000019160000}"/>
    <cellStyle name="Normal 2 4 2 2 8 2 2 2" xfId="9008" xr:uid="{00000000-0005-0000-0000-00001A160000}"/>
    <cellStyle name="Normal 2 4 2 2 8 2 3" xfId="6666" xr:uid="{00000000-0005-0000-0000-00001B160000}"/>
    <cellStyle name="Normal 2 4 2 2 8 3" xfId="3106" xr:uid="{00000000-0005-0000-0000-00001C160000}"/>
    <cellStyle name="Normal 2 4 2 2 8 3 2" xfId="9007" xr:uid="{00000000-0005-0000-0000-00001D160000}"/>
    <cellStyle name="Normal 2 4 2 2 8 4" xfId="6665" xr:uid="{00000000-0005-0000-0000-00001E160000}"/>
    <cellStyle name="Normal 2 4 2 2 9" xfId="1653" xr:uid="{00000000-0005-0000-0000-00001F160000}"/>
    <cellStyle name="Normal 2 4 2 2 9 2" xfId="2391" xr:uid="{00000000-0005-0000-0000-000020160000}"/>
    <cellStyle name="Normal 2 4 2 2 9 2 2" xfId="4733" xr:uid="{00000000-0005-0000-0000-000021160000}"/>
    <cellStyle name="Normal 2 4 2 2 9 2 2 2" xfId="9010" xr:uid="{00000000-0005-0000-0000-000022160000}"/>
    <cellStyle name="Normal 2 4 2 2 9 2 3" xfId="6668" xr:uid="{00000000-0005-0000-0000-000023160000}"/>
    <cellStyle name="Normal 2 4 2 2 9 3" xfId="3997" xr:uid="{00000000-0005-0000-0000-000024160000}"/>
    <cellStyle name="Normal 2 4 2 2 9 3 2" xfId="9009" xr:uid="{00000000-0005-0000-0000-000025160000}"/>
    <cellStyle name="Normal 2 4 2 2 9 4" xfId="6667" xr:uid="{00000000-0005-0000-0000-000026160000}"/>
    <cellStyle name="Normal 2 4 2 3" xfId="639" xr:uid="{00000000-0005-0000-0000-000027160000}"/>
    <cellStyle name="Normal 2 4 2 3 2" xfId="1031" xr:uid="{00000000-0005-0000-0000-000028160000}"/>
    <cellStyle name="Normal 2 4 2 3 2 2" xfId="1517" xr:uid="{00000000-0005-0000-0000-000029160000}"/>
    <cellStyle name="Normal 2 4 2 3 2 2 2" xfId="2394" xr:uid="{00000000-0005-0000-0000-00002A160000}"/>
    <cellStyle name="Normal 2 4 2 3 2 2 2 2" xfId="4736" xr:uid="{00000000-0005-0000-0000-00002B160000}"/>
    <cellStyle name="Normal 2 4 2 3 2 2 2 2 2" xfId="9014" xr:uid="{00000000-0005-0000-0000-00002C160000}"/>
    <cellStyle name="Normal 2 4 2 3 2 2 2 3" xfId="6672" xr:uid="{00000000-0005-0000-0000-00002D160000}"/>
    <cellStyle name="Normal 2 4 2 3 2 2 3" xfId="3861" xr:uid="{00000000-0005-0000-0000-00002E160000}"/>
    <cellStyle name="Normal 2 4 2 3 2 2 3 2" xfId="9013" xr:uid="{00000000-0005-0000-0000-00002F160000}"/>
    <cellStyle name="Normal 2 4 2 3 2 2 4" xfId="6671" xr:uid="{00000000-0005-0000-0000-000030160000}"/>
    <cellStyle name="Normal 2 4 2 3 2 3" xfId="2393" xr:uid="{00000000-0005-0000-0000-000031160000}"/>
    <cellStyle name="Normal 2 4 2 3 2 3 2" xfId="4735" xr:uid="{00000000-0005-0000-0000-000032160000}"/>
    <cellStyle name="Normal 2 4 2 3 2 3 2 2" xfId="9015" xr:uid="{00000000-0005-0000-0000-000033160000}"/>
    <cellStyle name="Normal 2 4 2 3 2 3 3" xfId="6673" xr:uid="{00000000-0005-0000-0000-000034160000}"/>
    <cellStyle name="Normal 2 4 2 3 2 4" xfId="3375" xr:uid="{00000000-0005-0000-0000-000035160000}"/>
    <cellStyle name="Normal 2 4 2 3 2 4 2" xfId="9012" xr:uid="{00000000-0005-0000-0000-000036160000}"/>
    <cellStyle name="Normal 2 4 2 3 2 5" xfId="6670" xr:uid="{00000000-0005-0000-0000-000037160000}"/>
    <cellStyle name="Normal 2 4 2 3 3" xfId="1301" xr:uid="{00000000-0005-0000-0000-000038160000}"/>
    <cellStyle name="Normal 2 4 2 3 3 2" xfId="2395" xr:uid="{00000000-0005-0000-0000-000039160000}"/>
    <cellStyle name="Normal 2 4 2 3 3 2 2" xfId="4737" xr:uid="{00000000-0005-0000-0000-00003A160000}"/>
    <cellStyle name="Normal 2 4 2 3 3 2 2 2" xfId="9017" xr:uid="{00000000-0005-0000-0000-00003B160000}"/>
    <cellStyle name="Normal 2 4 2 3 3 2 3" xfId="6675" xr:uid="{00000000-0005-0000-0000-00003C160000}"/>
    <cellStyle name="Normal 2 4 2 3 3 3" xfId="3645" xr:uid="{00000000-0005-0000-0000-00003D160000}"/>
    <cellStyle name="Normal 2 4 2 3 3 3 2" xfId="9016" xr:uid="{00000000-0005-0000-0000-00003E160000}"/>
    <cellStyle name="Normal 2 4 2 3 3 4" xfId="6674" xr:uid="{00000000-0005-0000-0000-00003F160000}"/>
    <cellStyle name="Normal 2 4 2 3 4" xfId="1193" xr:uid="{00000000-0005-0000-0000-000040160000}"/>
    <cellStyle name="Normal 2 4 2 3 4 2" xfId="2396" xr:uid="{00000000-0005-0000-0000-000041160000}"/>
    <cellStyle name="Normal 2 4 2 3 4 2 2" xfId="4738" xr:uid="{00000000-0005-0000-0000-000042160000}"/>
    <cellStyle name="Normal 2 4 2 3 4 2 2 2" xfId="9019" xr:uid="{00000000-0005-0000-0000-000043160000}"/>
    <cellStyle name="Normal 2 4 2 3 4 2 3" xfId="6677" xr:uid="{00000000-0005-0000-0000-000044160000}"/>
    <cellStyle name="Normal 2 4 2 3 4 3" xfId="3537" xr:uid="{00000000-0005-0000-0000-000045160000}"/>
    <cellStyle name="Normal 2 4 2 3 4 3 2" xfId="9018" xr:uid="{00000000-0005-0000-0000-000046160000}"/>
    <cellStyle name="Normal 2 4 2 3 4 4" xfId="6676" xr:uid="{00000000-0005-0000-0000-000047160000}"/>
    <cellStyle name="Normal 2 4 2 3 5" xfId="815" xr:uid="{00000000-0005-0000-0000-000048160000}"/>
    <cellStyle name="Normal 2 4 2 3 5 2" xfId="2397" xr:uid="{00000000-0005-0000-0000-000049160000}"/>
    <cellStyle name="Normal 2 4 2 3 5 2 2" xfId="4739" xr:uid="{00000000-0005-0000-0000-00004A160000}"/>
    <cellStyle name="Normal 2 4 2 3 5 2 2 2" xfId="9021" xr:uid="{00000000-0005-0000-0000-00004B160000}"/>
    <cellStyle name="Normal 2 4 2 3 5 2 3" xfId="6679" xr:uid="{00000000-0005-0000-0000-00004C160000}"/>
    <cellStyle name="Normal 2 4 2 3 5 3" xfId="3159" xr:uid="{00000000-0005-0000-0000-00004D160000}"/>
    <cellStyle name="Normal 2 4 2 3 5 3 2" xfId="9020" xr:uid="{00000000-0005-0000-0000-00004E160000}"/>
    <cellStyle name="Normal 2 4 2 3 5 4" xfId="6678" xr:uid="{00000000-0005-0000-0000-00004F160000}"/>
    <cellStyle name="Normal 2 4 2 3 6" xfId="1713" xr:uid="{00000000-0005-0000-0000-000050160000}"/>
    <cellStyle name="Normal 2 4 2 3 6 2" xfId="2398" xr:uid="{00000000-0005-0000-0000-000051160000}"/>
    <cellStyle name="Normal 2 4 2 3 6 2 2" xfId="4740" xr:uid="{00000000-0005-0000-0000-000052160000}"/>
    <cellStyle name="Normal 2 4 2 3 6 2 2 2" xfId="9023" xr:uid="{00000000-0005-0000-0000-000053160000}"/>
    <cellStyle name="Normal 2 4 2 3 6 2 3" xfId="6681" xr:uid="{00000000-0005-0000-0000-000054160000}"/>
    <cellStyle name="Normal 2 4 2 3 6 3" xfId="4055" xr:uid="{00000000-0005-0000-0000-000055160000}"/>
    <cellStyle name="Normal 2 4 2 3 6 3 2" xfId="9022" xr:uid="{00000000-0005-0000-0000-000056160000}"/>
    <cellStyle name="Normal 2 4 2 3 6 4" xfId="6680" xr:uid="{00000000-0005-0000-0000-000057160000}"/>
    <cellStyle name="Normal 2 4 2 3 7" xfId="2392" xr:uid="{00000000-0005-0000-0000-000058160000}"/>
    <cellStyle name="Normal 2 4 2 3 7 2" xfId="4734" xr:uid="{00000000-0005-0000-0000-000059160000}"/>
    <cellStyle name="Normal 2 4 2 3 7 2 2" xfId="9024" xr:uid="{00000000-0005-0000-0000-00005A160000}"/>
    <cellStyle name="Normal 2 4 2 3 7 3" xfId="6682" xr:uid="{00000000-0005-0000-0000-00005B160000}"/>
    <cellStyle name="Normal 2 4 2 3 8" xfId="2983" xr:uid="{00000000-0005-0000-0000-00005C160000}"/>
    <cellStyle name="Normal 2 4 2 3 8 2" xfId="9011" xr:uid="{00000000-0005-0000-0000-00005D160000}"/>
    <cellStyle name="Normal 2 4 2 3 9" xfId="6669" xr:uid="{00000000-0005-0000-0000-00005E160000}"/>
    <cellStyle name="Normal 2 4 2 4" xfId="666" xr:uid="{00000000-0005-0000-0000-00005F160000}"/>
    <cellStyle name="Normal 2 4 2 4 2" xfId="977" xr:uid="{00000000-0005-0000-0000-000060160000}"/>
    <cellStyle name="Normal 2 4 2 4 2 2" xfId="1463" xr:uid="{00000000-0005-0000-0000-000061160000}"/>
    <cellStyle name="Normal 2 4 2 4 2 2 2" xfId="2401" xr:uid="{00000000-0005-0000-0000-000062160000}"/>
    <cellStyle name="Normal 2 4 2 4 2 2 2 2" xfId="4743" xr:uid="{00000000-0005-0000-0000-000063160000}"/>
    <cellStyle name="Normal 2 4 2 4 2 2 2 2 2" xfId="9028" xr:uid="{00000000-0005-0000-0000-000064160000}"/>
    <cellStyle name="Normal 2 4 2 4 2 2 2 3" xfId="6686" xr:uid="{00000000-0005-0000-0000-000065160000}"/>
    <cellStyle name="Normal 2 4 2 4 2 2 3" xfId="3807" xr:uid="{00000000-0005-0000-0000-000066160000}"/>
    <cellStyle name="Normal 2 4 2 4 2 2 3 2" xfId="9027" xr:uid="{00000000-0005-0000-0000-000067160000}"/>
    <cellStyle name="Normal 2 4 2 4 2 2 4" xfId="6685" xr:uid="{00000000-0005-0000-0000-000068160000}"/>
    <cellStyle name="Normal 2 4 2 4 2 3" xfId="2400" xr:uid="{00000000-0005-0000-0000-000069160000}"/>
    <cellStyle name="Normal 2 4 2 4 2 3 2" xfId="4742" xr:uid="{00000000-0005-0000-0000-00006A160000}"/>
    <cellStyle name="Normal 2 4 2 4 2 3 2 2" xfId="9029" xr:uid="{00000000-0005-0000-0000-00006B160000}"/>
    <cellStyle name="Normal 2 4 2 4 2 3 3" xfId="6687" xr:uid="{00000000-0005-0000-0000-00006C160000}"/>
    <cellStyle name="Normal 2 4 2 4 2 4" xfId="3321" xr:uid="{00000000-0005-0000-0000-00006D160000}"/>
    <cellStyle name="Normal 2 4 2 4 2 4 2" xfId="9026" xr:uid="{00000000-0005-0000-0000-00006E160000}"/>
    <cellStyle name="Normal 2 4 2 4 2 5" xfId="6684" xr:uid="{00000000-0005-0000-0000-00006F160000}"/>
    <cellStyle name="Normal 2 4 2 4 3" xfId="1355" xr:uid="{00000000-0005-0000-0000-000070160000}"/>
    <cellStyle name="Normal 2 4 2 4 3 2" xfId="2402" xr:uid="{00000000-0005-0000-0000-000071160000}"/>
    <cellStyle name="Normal 2 4 2 4 3 2 2" xfId="4744" xr:uid="{00000000-0005-0000-0000-000072160000}"/>
    <cellStyle name="Normal 2 4 2 4 3 2 2 2" xfId="9031" xr:uid="{00000000-0005-0000-0000-000073160000}"/>
    <cellStyle name="Normal 2 4 2 4 3 2 3" xfId="6689" xr:uid="{00000000-0005-0000-0000-000074160000}"/>
    <cellStyle name="Normal 2 4 2 4 3 3" xfId="3699" xr:uid="{00000000-0005-0000-0000-000075160000}"/>
    <cellStyle name="Normal 2 4 2 4 3 3 2" xfId="9030" xr:uid="{00000000-0005-0000-0000-000076160000}"/>
    <cellStyle name="Normal 2 4 2 4 3 4" xfId="6688" xr:uid="{00000000-0005-0000-0000-000077160000}"/>
    <cellStyle name="Normal 2 4 2 4 4" xfId="1139" xr:uid="{00000000-0005-0000-0000-000078160000}"/>
    <cellStyle name="Normal 2 4 2 4 4 2" xfId="2403" xr:uid="{00000000-0005-0000-0000-000079160000}"/>
    <cellStyle name="Normal 2 4 2 4 4 2 2" xfId="4745" xr:uid="{00000000-0005-0000-0000-00007A160000}"/>
    <cellStyle name="Normal 2 4 2 4 4 2 2 2" xfId="9033" xr:uid="{00000000-0005-0000-0000-00007B160000}"/>
    <cellStyle name="Normal 2 4 2 4 4 2 3" xfId="6691" xr:uid="{00000000-0005-0000-0000-00007C160000}"/>
    <cellStyle name="Normal 2 4 2 4 4 3" xfId="3483" xr:uid="{00000000-0005-0000-0000-00007D160000}"/>
    <cellStyle name="Normal 2 4 2 4 4 3 2" xfId="9032" xr:uid="{00000000-0005-0000-0000-00007E160000}"/>
    <cellStyle name="Normal 2 4 2 4 4 4" xfId="6690" xr:uid="{00000000-0005-0000-0000-00007F160000}"/>
    <cellStyle name="Normal 2 4 2 4 5" xfId="869" xr:uid="{00000000-0005-0000-0000-000080160000}"/>
    <cellStyle name="Normal 2 4 2 4 5 2" xfId="2404" xr:uid="{00000000-0005-0000-0000-000081160000}"/>
    <cellStyle name="Normal 2 4 2 4 5 2 2" xfId="4746" xr:uid="{00000000-0005-0000-0000-000082160000}"/>
    <cellStyle name="Normal 2 4 2 4 5 2 2 2" xfId="9035" xr:uid="{00000000-0005-0000-0000-000083160000}"/>
    <cellStyle name="Normal 2 4 2 4 5 2 3" xfId="6693" xr:uid="{00000000-0005-0000-0000-000084160000}"/>
    <cellStyle name="Normal 2 4 2 4 5 3" xfId="3213" xr:uid="{00000000-0005-0000-0000-000085160000}"/>
    <cellStyle name="Normal 2 4 2 4 5 3 2" xfId="9034" xr:uid="{00000000-0005-0000-0000-000086160000}"/>
    <cellStyle name="Normal 2 4 2 4 5 4" xfId="6692" xr:uid="{00000000-0005-0000-0000-000087160000}"/>
    <cellStyle name="Normal 2 4 2 4 6" xfId="2399" xr:uid="{00000000-0005-0000-0000-000088160000}"/>
    <cellStyle name="Normal 2 4 2 4 6 2" xfId="4741" xr:uid="{00000000-0005-0000-0000-000089160000}"/>
    <cellStyle name="Normal 2 4 2 4 6 2 2" xfId="9036" xr:uid="{00000000-0005-0000-0000-00008A160000}"/>
    <cellStyle name="Normal 2 4 2 4 6 3" xfId="6694" xr:uid="{00000000-0005-0000-0000-00008B160000}"/>
    <cellStyle name="Normal 2 4 2 4 7" xfId="3010" xr:uid="{00000000-0005-0000-0000-00008C160000}"/>
    <cellStyle name="Normal 2 4 2 4 7 2" xfId="9025" xr:uid="{00000000-0005-0000-0000-00008D160000}"/>
    <cellStyle name="Normal 2 4 2 4 8" xfId="6683" xr:uid="{00000000-0005-0000-0000-00008E160000}"/>
    <cellStyle name="Normal 2 4 2 5" xfId="693" xr:uid="{00000000-0005-0000-0000-00008F160000}"/>
    <cellStyle name="Normal 2 4 2 5 2" xfId="1409" xr:uid="{00000000-0005-0000-0000-000090160000}"/>
    <cellStyle name="Normal 2 4 2 5 2 2" xfId="2406" xr:uid="{00000000-0005-0000-0000-000091160000}"/>
    <cellStyle name="Normal 2 4 2 5 2 2 2" xfId="4748" xr:uid="{00000000-0005-0000-0000-000092160000}"/>
    <cellStyle name="Normal 2 4 2 5 2 2 2 2" xfId="9039" xr:uid="{00000000-0005-0000-0000-000093160000}"/>
    <cellStyle name="Normal 2 4 2 5 2 2 3" xfId="6697" xr:uid="{00000000-0005-0000-0000-000094160000}"/>
    <cellStyle name="Normal 2 4 2 5 2 3" xfId="3753" xr:uid="{00000000-0005-0000-0000-000095160000}"/>
    <cellStyle name="Normal 2 4 2 5 2 3 2" xfId="9038" xr:uid="{00000000-0005-0000-0000-000096160000}"/>
    <cellStyle name="Normal 2 4 2 5 2 4" xfId="6696" xr:uid="{00000000-0005-0000-0000-000097160000}"/>
    <cellStyle name="Normal 2 4 2 5 3" xfId="923" xr:uid="{00000000-0005-0000-0000-000098160000}"/>
    <cellStyle name="Normal 2 4 2 5 3 2" xfId="2407" xr:uid="{00000000-0005-0000-0000-000099160000}"/>
    <cellStyle name="Normal 2 4 2 5 3 2 2" xfId="4749" xr:uid="{00000000-0005-0000-0000-00009A160000}"/>
    <cellStyle name="Normal 2 4 2 5 3 2 2 2" xfId="9041" xr:uid="{00000000-0005-0000-0000-00009B160000}"/>
    <cellStyle name="Normal 2 4 2 5 3 2 3" xfId="6699" xr:uid="{00000000-0005-0000-0000-00009C160000}"/>
    <cellStyle name="Normal 2 4 2 5 3 3" xfId="3267" xr:uid="{00000000-0005-0000-0000-00009D160000}"/>
    <cellStyle name="Normal 2 4 2 5 3 3 2" xfId="9040" xr:uid="{00000000-0005-0000-0000-00009E160000}"/>
    <cellStyle name="Normal 2 4 2 5 3 4" xfId="6698" xr:uid="{00000000-0005-0000-0000-00009F160000}"/>
    <cellStyle name="Normal 2 4 2 5 4" xfId="2405" xr:uid="{00000000-0005-0000-0000-0000A0160000}"/>
    <cellStyle name="Normal 2 4 2 5 4 2" xfId="4747" xr:uid="{00000000-0005-0000-0000-0000A1160000}"/>
    <cellStyle name="Normal 2 4 2 5 4 2 2" xfId="9042" xr:uid="{00000000-0005-0000-0000-0000A2160000}"/>
    <cellStyle name="Normal 2 4 2 5 4 3" xfId="6700" xr:uid="{00000000-0005-0000-0000-0000A3160000}"/>
    <cellStyle name="Normal 2 4 2 5 5" xfId="3037" xr:uid="{00000000-0005-0000-0000-0000A4160000}"/>
    <cellStyle name="Normal 2 4 2 5 5 2" xfId="9037" xr:uid="{00000000-0005-0000-0000-0000A5160000}"/>
    <cellStyle name="Normal 2 4 2 5 6" xfId="6695" xr:uid="{00000000-0005-0000-0000-0000A6160000}"/>
    <cellStyle name="Normal 2 4 2 6" xfId="720" xr:uid="{00000000-0005-0000-0000-0000A7160000}"/>
    <cellStyle name="Normal 2 4 2 6 2" xfId="1247" xr:uid="{00000000-0005-0000-0000-0000A8160000}"/>
    <cellStyle name="Normal 2 4 2 6 2 2" xfId="2409" xr:uid="{00000000-0005-0000-0000-0000A9160000}"/>
    <cellStyle name="Normal 2 4 2 6 2 2 2" xfId="4751" xr:uid="{00000000-0005-0000-0000-0000AA160000}"/>
    <cellStyle name="Normal 2 4 2 6 2 2 2 2" xfId="9045" xr:uid="{00000000-0005-0000-0000-0000AB160000}"/>
    <cellStyle name="Normal 2 4 2 6 2 2 3" xfId="6703" xr:uid="{00000000-0005-0000-0000-0000AC160000}"/>
    <cellStyle name="Normal 2 4 2 6 2 3" xfId="3591" xr:uid="{00000000-0005-0000-0000-0000AD160000}"/>
    <cellStyle name="Normal 2 4 2 6 2 3 2" xfId="9044" xr:uid="{00000000-0005-0000-0000-0000AE160000}"/>
    <cellStyle name="Normal 2 4 2 6 2 4" xfId="6702" xr:uid="{00000000-0005-0000-0000-0000AF160000}"/>
    <cellStyle name="Normal 2 4 2 6 3" xfId="2408" xr:uid="{00000000-0005-0000-0000-0000B0160000}"/>
    <cellStyle name="Normal 2 4 2 6 3 2" xfId="4750" xr:uid="{00000000-0005-0000-0000-0000B1160000}"/>
    <cellStyle name="Normal 2 4 2 6 3 2 2" xfId="9046" xr:uid="{00000000-0005-0000-0000-0000B2160000}"/>
    <cellStyle name="Normal 2 4 2 6 3 3" xfId="6704" xr:uid="{00000000-0005-0000-0000-0000B3160000}"/>
    <cellStyle name="Normal 2 4 2 6 4" xfId="3064" xr:uid="{00000000-0005-0000-0000-0000B4160000}"/>
    <cellStyle name="Normal 2 4 2 6 4 2" xfId="9043" xr:uid="{00000000-0005-0000-0000-0000B5160000}"/>
    <cellStyle name="Normal 2 4 2 6 5" xfId="6701" xr:uid="{00000000-0005-0000-0000-0000B6160000}"/>
    <cellStyle name="Normal 2 4 2 7" xfId="1085" xr:uid="{00000000-0005-0000-0000-0000B7160000}"/>
    <cellStyle name="Normal 2 4 2 7 2" xfId="2410" xr:uid="{00000000-0005-0000-0000-0000B8160000}"/>
    <cellStyle name="Normal 2 4 2 7 2 2" xfId="4752" xr:uid="{00000000-0005-0000-0000-0000B9160000}"/>
    <cellStyle name="Normal 2 4 2 7 2 2 2" xfId="9048" xr:uid="{00000000-0005-0000-0000-0000BA160000}"/>
    <cellStyle name="Normal 2 4 2 7 2 3" xfId="6706" xr:uid="{00000000-0005-0000-0000-0000BB160000}"/>
    <cellStyle name="Normal 2 4 2 7 3" xfId="3429" xr:uid="{00000000-0005-0000-0000-0000BC160000}"/>
    <cellStyle name="Normal 2 4 2 7 3 2" xfId="9047" xr:uid="{00000000-0005-0000-0000-0000BD160000}"/>
    <cellStyle name="Normal 2 4 2 7 4" xfId="6705" xr:uid="{00000000-0005-0000-0000-0000BE160000}"/>
    <cellStyle name="Normal 2 4 2 8" xfId="1571" xr:uid="{00000000-0005-0000-0000-0000BF160000}"/>
    <cellStyle name="Normal 2 4 2 8 2" xfId="2411" xr:uid="{00000000-0005-0000-0000-0000C0160000}"/>
    <cellStyle name="Normal 2 4 2 8 2 2" xfId="4753" xr:uid="{00000000-0005-0000-0000-0000C1160000}"/>
    <cellStyle name="Normal 2 4 2 8 2 2 2" xfId="9050" xr:uid="{00000000-0005-0000-0000-0000C2160000}"/>
    <cellStyle name="Normal 2 4 2 8 2 3" xfId="6708" xr:uid="{00000000-0005-0000-0000-0000C3160000}"/>
    <cellStyle name="Normal 2 4 2 8 3" xfId="3915" xr:uid="{00000000-0005-0000-0000-0000C4160000}"/>
    <cellStyle name="Normal 2 4 2 8 3 2" xfId="9049" xr:uid="{00000000-0005-0000-0000-0000C5160000}"/>
    <cellStyle name="Normal 2 4 2 8 4" xfId="6707" xr:uid="{00000000-0005-0000-0000-0000C6160000}"/>
    <cellStyle name="Normal 2 4 2 9" xfId="761" xr:uid="{00000000-0005-0000-0000-0000C7160000}"/>
    <cellStyle name="Normal 2 4 2 9 2" xfId="2412" xr:uid="{00000000-0005-0000-0000-0000C8160000}"/>
    <cellStyle name="Normal 2 4 2 9 2 2" xfId="4754" xr:uid="{00000000-0005-0000-0000-0000C9160000}"/>
    <cellStyle name="Normal 2 4 2 9 2 2 2" xfId="9052" xr:uid="{00000000-0005-0000-0000-0000CA160000}"/>
    <cellStyle name="Normal 2 4 2 9 2 3" xfId="6710" xr:uid="{00000000-0005-0000-0000-0000CB160000}"/>
    <cellStyle name="Normal 2 4 2 9 3" xfId="3105" xr:uid="{00000000-0005-0000-0000-0000CC160000}"/>
    <cellStyle name="Normal 2 4 2 9 3 2" xfId="9051" xr:uid="{00000000-0005-0000-0000-0000CD160000}"/>
    <cellStyle name="Normal 2 4 2 9 4" xfId="6709" xr:uid="{00000000-0005-0000-0000-0000CE160000}"/>
    <cellStyle name="Normal 2 4 3" xfId="312" xr:uid="{00000000-0005-0000-0000-0000CF160000}"/>
    <cellStyle name="Normal 2 4 3 10" xfId="1612" xr:uid="{00000000-0005-0000-0000-0000D0160000}"/>
    <cellStyle name="Normal 2 4 3 10 2" xfId="2414" xr:uid="{00000000-0005-0000-0000-0000D1160000}"/>
    <cellStyle name="Normal 2 4 3 10 2 2" xfId="4756" xr:uid="{00000000-0005-0000-0000-0000D2160000}"/>
    <cellStyle name="Normal 2 4 3 10 2 2 2" xfId="9055" xr:uid="{00000000-0005-0000-0000-0000D3160000}"/>
    <cellStyle name="Normal 2 4 3 10 2 3" xfId="6713" xr:uid="{00000000-0005-0000-0000-0000D4160000}"/>
    <cellStyle name="Normal 2 4 3 10 3" xfId="3956" xr:uid="{00000000-0005-0000-0000-0000D5160000}"/>
    <cellStyle name="Normal 2 4 3 10 3 2" xfId="9054" xr:uid="{00000000-0005-0000-0000-0000D6160000}"/>
    <cellStyle name="Normal 2 4 3 10 4" xfId="6712" xr:uid="{00000000-0005-0000-0000-0000D7160000}"/>
    <cellStyle name="Normal 2 4 3 11" xfId="1654" xr:uid="{00000000-0005-0000-0000-0000D8160000}"/>
    <cellStyle name="Normal 2 4 3 11 2" xfId="2415" xr:uid="{00000000-0005-0000-0000-0000D9160000}"/>
    <cellStyle name="Normal 2 4 3 11 2 2" xfId="4757" xr:uid="{00000000-0005-0000-0000-0000DA160000}"/>
    <cellStyle name="Normal 2 4 3 11 2 2 2" xfId="9057" xr:uid="{00000000-0005-0000-0000-0000DB160000}"/>
    <cellStyle name="Normal 2 4 3 11 2 3" xfId="6715" xr:uid="{00000000-0005-0000-0000-0000DC160000}"/>
    <cellStyle name="Normal 2 4 3 11 3" xfId="3998" xr:uid="{00000000-0005-0000-0000-0000DD160000}"/>
    <cellStyle name="Normal 2 4 3 11 3 2" xfId="9056" xr:uid="{00000000-0005-0000-0000-0000DE160000}"/>
    <cellStyle name="Normal 2 4 3 11 4" xfId="6714" xr:uid="{00000000-0005-0000-0000-0000DF160000}"/>
    <cellStyle name="Normal 2 4 3 12" xfId="2413" xr:uid="{00000000-0005-0000-0000-0000E0160000}"/>
    <cellStyle name="Normal 2 4 3 12 2" xfId="4755" xr:uid="{00000000-0005-0000-0000-0000E1160000}"/>
    <cellStyle name="Normal 2 4 3 12 2 2" xfId="9058" xr:uid="{00000000-0005-0000-0000-0000E2160000}"/>
    <cellStyle name="Normal 2 4 3 12 3" xfId="6716" xr:uid="{00000000-0005-0000-0000-0000E3160000}"/>
    <cellStyle name="Normal 2 4 3 13" xfId="2930" xr:uid="{00000000-0005-0000-0000-0000E4160000}"/>
    <cellStyle name="Normal 2 4 3 13 2" xfId="9053" xr:uid="{00000000-0005-0000-0000-0000E5160000}"/>
    <cellStyle name="Normal 2 4 3 14" xfId="6711" xr:uid="{00000000-0005-0000-0000-0000E6160000}"/>
    <cellStyle name="Normal 2 4 3 2" xfId="526" xr:uid="{00000000-0005-0000-0000-0000E7160000}"/>
    <cellStyle name="Normal 2 4 3 2 10" xfId="2416" xr:uid="{00000000-0005-0000-0000-0000E8160000}"/>
    <cellStyle name="Normal 2 4 3 2 10 2" xfId="4758" xr:uid="{00000000-0005-0000-0000-0000E9160000}"/>
    <cellStyle name="Normal 2 4 3 2 10 2 2" xfId="9060" xr:uid="{00000000-0005-0000-0000-0000EA160000}"/>
    <cellStyle name="Normal 2 4 3 2 10 3" xfId="6718" xr:uid="{00000000-0005-0000-0000-0000EB160000}"/>
    <cellStyle name="Normal 2 4 3 2 11" xfId="2957" xr:uid="{00000000-0005-0000-0000-0000EC160000}"/>
    <cellStyle name="Normal 2 4 3 2 11 2" xfId="9059" xr:uid="{00000000-0005-0000-0000-0000ED160000}"/>
    <cellStyle name="Normal 2 4 3 2 12" xfId="6717" xr:uid="{00000000-0005-0000-0000-0000EE160000}"/>
    <cellStyle name="Normal 2 4 3 2 2" xfId="818" xr:uid="{00000000-0005-0000-0000-0000EF160000}"/>
    <cellStyle name="Normal 2 4 3 2 2 2" xfId="1034" xr:uid="{00000000-0005-0000-0000-0000F0160000}"/>
    <cellStyle name="Normal 2 4 3 2 2 2 2" xfId="1520" xr:uid="{00000000-0005-0000-0000-0000F1160000}"/>
    <cellStyle name="Normal 2 4 3 2 2 2 2 2" xfId="2419" xr:uid="{00000000-0005-0000-0000-0000F2160000}"/>
    <cellStyle name="Normal 2 4 3 2 2 2 2 2 2" xfId="4761" xr:uid="{00000000-0005-0000-0000-0000F3160000}"/>
    <cellStyle name="Normal 2 4 3 2 2 2 2 2 2 2" xfId="9064" xr:uid="{00000000-0005-0000-0000-0000F4160000}"/>
    <cellStyle name="Normal 2 4 3 2 2 2 2 2 3" xfId="6722" xr:uid="{00000000-0005-0000-0000-0000F5160000}"/>
    <cellStyle name="Normal 2 4 3 2 2 2 2 3" xfId="3864" xr:uid="{00000000-0005-0000-0000-0000F6160000}"/>
    <cellStyle name="Normal 2 4 3 2 2 2 2 3 2" xfId="9063" xr:uid="{00000000-0005-0000-0000-0000F7160000}"/>
    <cellStyle name="Normal 2 4 3 2 2 2 2 4" xfId="6721" xr:uid="{00000000-0005-0000-0000-0000F8160000}"/>
    <cellStyle name="Normal 2 4 3 2 2 2 3" xfId="2418" xr:uid="{00000000-0005-0000-0000-0000F9160000}"/>
    <cellStyle name="Normal 2 4 3 2 2 2 3 2" xfId="4760" xr:uid="{00000000-0005-0000-0000-0000FA160000}"/>
    <cellStyle name="Normal 2 4 3 2 2 2 3 2 2" xfId="9065" xr:uid="{00000000-0005-0000-0000-0000FB160000}"/>
    <cellStyle name="Normal 2 4 3 2 2 2 3 3" xfId="6723" xr:uid="{00000000-0005-0000-0000-0000FC160000}"/>
    <cellStyle name="Normal 2 4 3 2 2 2 4" xfId="3378" xr:uid="{00000000-0005-0000-0000-0000FD160000}"/>
    <cellStyle name="Normal 2 4 3 2 2 2 4 2" xfId="9062" xr:uid="{00000000-0005-0000-0000-0000FE160000}"/>
    <cellStyle name="Normal 2 4 3 2 2 2 5" xfId="6720" xr:uid="{00000000-0005-0000-0000-0000FF160000}"/>
    <cellStyle name="Normal 2 4 3 2 2 3" xfId="1304" xr:uid="{00000000-0005-0000-0000-000000170000}"/>
    <cellStyle name="Normal 2 4 3 2 2 3 2" xfId="2420" xr:uid="{00000000-0005-0000-0000-000001170000}"/>
    <cellStyle name="Normal 2 4 3 2 2 3 2 2" xfId="4762" xr:uid="{00000000-0005-0000-0000-000002170000}"/>
    <cellStyle name="Normal 2 4 3 2 2 3 2 2 2" xfId="9067" xr:uid="{00000000-0005-0000-0000-000003170000}"/>
    <cellStyle name="Normal 2 4 3 2 2 3 2 3" xfId="6725" xr:uid="{00000000-0005-0000-0000-000004170000}"/>
    <cellStyle name="Normal 2 4 3 2 2 3 3" xfId="3648" xr:uid="{00000000-0005-0000-0000-000005170000}"/>
    <cellStyle name="Normal 2 4 3 2 2 3 3 2" xfId="9066" xr:uid="{00000000-0005-0000-0000-000006170000}"/>
    <cellStyle name="Normal 2 4 3 2 2 3 4" xfId="6724" xr:uid="{00000000-0005-0000-0000-000007170000}"/>
    <cellStyle name="Normal 2 4 3 2 2 4" xfId="1196" xr:uid="{00000000-0005-0000-0000-000008170000}"/>
    <cellStyle name="Normal 2 4 3 2 2 4 2" xfId="2421" xr:uid="{00000000-0005-0000-0000-000009170000}"/>
    <cellStyle name="Normal 2 4 3 2 2 4 2 2" xfId="4763" xr:uid="{00000000-0005-0000-0000-00000A170000}"/>
    <cellStyle name="Normal 2 4 3 2 2 4 2 2 2" xfId="9069" xr:uid="{00000000-0005-0000-0000-00000B170000}"/>
    <cellStyle name="Normal 2 4 3 2 2 4 2 3" xfId="6727" xr:uid="{00000000-0005-0000-0000-00000C170000}"/>
    <cellStyle name="Normal 2 4 3 2 2 4 3" xfId="3540" xr:uid="{00000000-0005-0000-0000-00000D170000}"/>
    <cellStyle name="Normal 2 4 3 2 2 4 3 2" xfId="9068" xr:uid="{00000000-0005-0000-0000-00000E170000}"/>
    <cellStyle name="Normal 2 4 3 2 2 4 4" xfId="6726" xr:uid="{00000000-0005-0000-0000-00000F170000}"/>
    <cellStyle name="Normal 2 4 3 2 2 5" xfId="1716" xr:uid="{00000000-0005-0000-0000-000010170000}"/>
    <cellStyle name="Normal 2 4 3 2 2 5 2" xfId="2422" xr:uid="{00000000-0005-0000-0000-000011170000}"/>
    <cellStyle name="Normal 2 4 3 2 2 5 2 2" xfId="4764" xr:uid="{00000000-0005-0000-0000-000012170000}"/>
    <cellStyle name="Normal 2 4 3 2 2 5 2 2 2" xfId="9071" xr:uid="{00000000-0005-0000-0000-000013170000}"/>
    <cellStyle name="Normal 2 4 3 2 2 5 2 3" xfId="6729" xr:uid="{00000000-0005-0000-0000-000014170000}"/>
    <cellStyle name="Normal 2 4 3 2 2 5 3" xfId="4058" xr:uid="{00000000-0005-0000-0000-000015170000}"/>
    <cellStyle name="Normal 2 4 3 2 2 5 3 2" xfId="9070" xr:uid="{00000000-0005-0000-0000-000016170000}"/>
    <cellStyle name="Normal 2 4 3 2 2 5 4" xfId="6728" xr:uid="{00000000-0005-0000-0000-000017170000}"/>
    <cellStyle name="Normal 2 4 3 2 2 6" xfId="2417" xr:uid="{00000000-0005-0000-0000-000018170000}"/>
    <cellStyle name="Normal 2 4 3 2 2 6 2" xfId="4759" xr:uid="{00000000-0005-0000-0000-000019170000}"/>
    <cellStyle name="Normal 2 4 3 2 2 6 2 2" xfId="9072" xr:uid="{00000000-0005-0000-0000-00001A170000}"/>
    <cellStyle name="Normal 2 4 3 2 2 6 3" xfId="6730" xr:uid="{00000000-0005-0000-0000-00001B170000}"/>
    <cellStyle name="Normal 2 4 3 2 2 7" xfId="3162" xr:uid="{00000000-0005-0000-0000-00001C170000}"/>
    <cellStyle name="Normal 2 4 3 2 2 7 2" xfId="9061" xr:uid="{00000000-0005-0000-0000-00001D170000}"/>
    <cellStyle name="Normal 2 4 3 2 2 8" xfId="6719" xr:uid="{00000000-0005-0000-0000-00001E170000}"/>
    <cellStyle name="Normal 2 4 3 2 3" xfId="872" xr:uid="{00000000-0005-0000-0000-00001F170000}"/>
    <cellStyle name="Normal 2 4 3 2 3 2" xfId="980" xr:uid="{00000000-0005-0000-0000-000020170000}"/>
    <cellStyle name="Normal 2 4 3 2 3 2 2" xfId="1466" xr:uid="{00000000-0005-0000-0000-000021170000}"/>
    <cellStyle name="Normal 2 4 3 2 3 2 2 2" xfId="2425" xr:uid="{00000000-0005-0000-0000-000022170000}"/>
    <cellStyle name="Normal 2 4 3 2 3 2 2 2 2" xfId="4767" xr:uid="{00000000-0005-0000-0000-000023170000}"/>
    <cellStyle name="Normal 2 4 3 2 3 2 2 2 2 2" xfId="9076" xr:uid="{00000000-0005-0000-0000-000024170000}"/>
    <cellStyle name="Normal 2 4 3 2 3 2 2 2 3" xfId="6734" xr:uid="{00000000-0005-0000-0000-000025170000}"/>
    <cellStyle name="Normal 2 4 3 2 3 2 2 3" xfId="3810" xr:uid="{00000000-0005-0000-0000-000026170000}"/>
    <cellStyle name="Normal 2 4 3 2 3 2 2 3 2" xfId="9075" xr:uid="{00000000-0005-0000-0000-000027170000}"/>
    <cellStyle name="Normal 2 4 3 2 3 2 2 4" xfId="6733" xr:uid="{00000000-0005-0000-0000-000028170000}"/>
    <cellStyle name="Normal 2 4 3 2 3 2 3" xfId="2424" xr:uid="{00000000-0005-0000-0000-000029170000}"/>
    <cellStyle name="Normal 2 4 3 2 3 2 3 2" xfId="4766" xr:uid="{00000000-0005-0000-0000-00002A170000}"/>
    <cellStyle name="Normal 2 4 3 2 3 2 3 2 2" xfId="9077" xr:uid="{00000000-0005-0000-0000-00002B170000}"/>
    <cellStyle name="Normal 2 4 3 2 3 2 3 3" xfId="6735" xr:uid="{00000000-0005-0000-0000-00002C170000}"/>
    <cellStyle name="Normal 2 4 3 2 3 2 4" xfId="3324" xr:uid="{00000000-0005-0000-0000-00002D170000}"/>
    <cellStyle name="Normal 2 4 3 2 3 2 4 2" xfId="9074" xr:uid="{00000000-0005-0000-0000-00002E170000}"/>
    <cellStyle name="Normal 2 4 3 2 3 2 5" xfId="6732" xr:uid="{00000000-0005-0000-0000-00002F170000}"/>
    <cellStyle name="Normal 2 4 3 2 3 3" xfId="1358" xr:uid="{00000000-0005-0000-0000-000030170000}"/>
    <cellStyle name="Normal 2 4 3 2 3 3 2" xfId="2426" xr:uid="{00000000-0005-0000-0000-000031170000}"/>
    <cellStyle name="Normal 2 4 3 2 3 3 2 2" xfId="4768" xr:uid="{00000000-0005-0000-0000-000032170000}"/>
    <cellStyle name="Normal 2 4 3 2 3 3 2 2 2" xfId="9079" xr:uid="{00000000-0005-0000-0000-000033170000}"/>
    <cellStyle name="Normal 2 4 3 2 3 3 2 3" xfId="6737" xr:uid="{00000000-0005-0000-0000-000034170000}"/>
    <cellStyle name="Normal 2 4 3 2 3 3 3" xfId="3702" xr:uid="{00000000-0005-0000-0000-000035170000}"/>
    <cellStyle name="Normal 2 4 3 2 3 3 3 2" xfId="9078" xr:uid="{00000000-0005-0000-0000-000036170000}"/>
    <cellStyle name="Normal 2 4 3 2 3 3 4" xfId="6736" xr:uid="{00000000-0005-0000-0000-000037170000}"/>
    <cellStyle name="Normal 2 4 3 2 3 4" xfId="1142" xr:uid="{00000000-0005-0000-0000-000038170000}"/>
    <cellStyle name="Normal 2 4 3 2 3 4 2" xfId="2427" xr:uid="{00000000-0005-0000-0000-000039170000}"/>
    <cellStyle name="Normal 2 4 3 2 3 4 2 2" xfId="4769" xr:uid="{00000000-0005-0000-0000-00003A170000}"/>
    <cellStyle name="Normal 2 4 3 2 3 4 2 2 2" xfId="9081" xr:uid="{00000000-0005-0000-0000-00003B170000}"/>
    <cellStyle name="Normal 2 4 3 2 3 4 2 3" xfId="6739" xr:uid="{00000000-0005-0000-0000-00003C170000}"/>
    <cellStyle name="Normal 2 4 3 2 3 4 3" xfId="3486" xr:uid="{00000000-0005-0000-0000-00003D170000}"/>
    <cellStyle name="Normal 2 4 3 2 3 4 3 2" xfId="9080" xr:uid="{00000000-0005-0000-0000-00003E170000}"/>
    <cellStyle name="Normal 2 4 3 2 3 4 4" xfId="6738" xr:uid="{00000000-0005-0000-0000-00003F170000}"/>
    <cellStyle name="Normal 2 4 3 2 3 5" xfId="2423" xr:uid="{00000000-0005-0000-0000-000040170000}"/>
    <cellStyle name="Normal 2 4 3 2 3 5 2" xfId="4765" xr:uid="{00000000-0005-0000-0000-000041170000}"/>
    <cellStyle name="Normal 2 4 3 2 3 5 2 2" xfId="9082" xr:uid="{00000000-0005-0000-0000-000042170000}"/>
    <cellStyle name="Normal 2 4 3 2 3 5 3" xfId="6740" xr:uid="{00000000-0005-0000-0000-000043170000}"/>
    <cellStyle name="Normal 2 4 3 2 3 6" xfId="3216" xr:uid="{00000000-0005-0000-0000-000044170000}"/>
    <cellStyle name="Normal 2 4 3 2 3 6 2" xfId="9073" xr:uid="{00000000-0005-0000-0000-000045170000}"/>
    <cellStyle name="Normal 2 4 3 2 3 7" xfId="6731" xr:uid="{00000000-0005-0000-0000-000046170000}"/>
    <cellStyle name="Normal 2 4 3 2 4" xfId="926" xr:uid="{00000000-0005-0000-0000-000047170000}"/>
    <cellStyle name="Normal 2 4 3 2 4 2" xfId="1412" xr:uid="{00000000-0005-0000-0000-000048170000}"/>
    <cellStyle name="Normal 2 4 3 2 4 2 2" xfId="2429" xr:uid="{00000000-0005-0000-0000-000049170000}"/>
    <cellStyle name="Normal 2 4 3 2 4 2 2 2" xfId="4771" xr:uid="{00000000-0005-0000-0000-00004A170000}"/>
    <cellStyle name="Normal 2 4 3 2 4 2 2 2 2" xfId="9085" xr:uid="{00000000-0005-0000-0000-00004B170000}"/>
    <cellStyle name="Normal 2 4 3 2 4 2 2 3" xfId="6743" xr:uid="{00000000-0005-0000-0000-00004C170000}"/>
    <cellStyle name="Normal 2 4 3 2 4 2 3" xfId="3756" xr:uid="{00000000-0005-0000-0000-00004D170000}"/>
    <cellStyle name="Normal 2 4 3 2 4 2 3 2" xfId="9084" xr:uid="{00000000-0005-0000-0000-00004E170000}"/>
    <cellStyle name="Normal 2 4 3 2 4 2 4" xfId="6742" xr:uid="{00000000-0005-0000-0000-00004F170000}"/>
    <cellStyle name="Normal 2 4 3 2 4 3" xfId="2428" xr:uid="{00000000-0005-0000-0000-000050170000}"/>
    <cellStyle name="Normal 2 4 3 2 4 3 2" xfId="4770" xr:uid="{00000000-0005-0000-0000-000051170000}"/>
    <cellStyle name="Normal 2 4 3 2 4 3 2 2" xfId="9086" xr:uid="{00000000-0005-0000-0000-000052170000}"/>
    <cellStyle name="Normal 2 4 3 2 4 3 3" xfId="6744" xr:uid="{00000000-0005-0000-0000-000053170000}"/>
    <cellStyle name="Normal 2 4 3 2 4 4" xfId="3270" xr:uid="{00000000-0005-0000-0000-000054170000}"/>
    <cellStyle name="Normal 2 4 3 2 4 4 2" xfId="9083" xr:uid="{00000000-0005-0000-0000-000055170000}"/>
    <cellStyle name="Normal 2 4 3 2 4 5" xfId="6741" xr:uid="{00000000-0005-0000-0000-000056170000}"/>
    <cellStyle name="Normal 2 4 3 2 5" xfId="1250" xr:uid="{00000000-0005-0000-0000-000057170000}"/>
    <cellStyle name="Normal 2 4 3 2 5 2" xfId="2430" xr:uid="{00000000-0005-0000-0000-000058170000}"/>
    <cellStyle name="Normal 2 4 3 2 5 2 2" xfId="4772" xr:uid="{00000000-0005-0000-0000-000059170000}"/>
    <cellStyle name="Normal 2 4 3 2 5 2 2 2" xfId="9088" xr:uid="{00000000-0005-0000-0000-00005A170000}"/>
    <cellStyle name="Normal 2 4 3 2 5 2 3" xfId="6746" xr:uid="{00000000-0005-0000-0000-00005B170000}"/>
    <cellStyle name="Normal 2 4 3 2 5 3" xfId="3594" xr:uid="{00000000-0005-0000-0000-00005C170000}"/>
    <cellStyle name="Normal 2 4 3 2 5 3 2" xfId="9087" xr:uid="{00000000-0005-0000-0000-00005D170000}"/>
    <cellStyle name="Normal 2 4 3 2 5 4" xfId="6745" xr:uid="{00000000-0005-0000-0000-00005E170000}"/>
    <cellStyle name="Normal 2 4 3 2 6" xfId="1088" xr:uid="{00000000-0005-0000-0000-00005F170000}"/>
    <cellStyle name="Normal 2 4 3 2 6 2" xfId="2431" xr:uid="{00000000-0005-0000-0000-000060170000}"/>
    <cellStyle name="Normal 2 4 3 2 6 2 2" xfId="4773" xr:uid="{00000000-0005-0000-0000-000061170000}"/>
    <cellStyle name="Normal 2 4 3 2 6 2 2 2" xfId="9090" xr:uid="{00000000-0005-0000-0000-000062170000}"/>
    <cellStyle name="Normal 2 4 3 2 6 2 3" xfId="6748" xr:uid="{00000000-0005-0000-0000-000063170000}"/>
    <cellStyle name="Normal 2 4 3 2 6 3" xfId="3432" xr:uid="{00000000-0005-0000-0000-000064170000}"/>
    <cellStyle name="Normal 2 4 3 2 6 3 2" xfId="9089" xr:uid="{00000000-0005-0000-0000-000065170000}"/>
    <cellStyle name="Normal 2 4 3 2 6 4" xfId="6747" xr:uid="{00000000-0005-0000-0000-000066170000}"/>
    <cellStyle name="Normal 2 4 3 2 7" xfId="1574" xr:uid="{00000000-0005-0000-0000-000067170000}"/>
    <cellStyle name="Normal 2 4 3 2 7 2" xfId="2432" xr:uid="{00000000-0005-0000-0000-000068170000}"/>
    <cellStyle name="Normal 2 4 3 2 7 2 2" xfId="4774" xr:uid="{00000000-0005-0000-0000-000069170000}"/>
    <cellStyle name="Normal 2 4 3 2 7 2 2 2" xfId="9092" xr:uid="{00000000-0005-0000-0000-00006A170000}"/>
    <cellStyle name="Normal 2 4 3 2 7 2 3" xfId="6750" xr:uid="{00000000-0005-0000-0000-00006B170000}"/>
    <cellStyle name="Normal 2 4 3 2 7 3" xfId="3918" xr:uid="{00000000-0005-0000-0000-00006C170000}"/>
    <cellStyle name="Normal 2 4 3 2 7 3 2" xfId="9091" xr:uid="{00000000-0005-0000-0000-00006D170000}"/>
    <cellStyle name="Normal 2 4 3 2 7 4" xfId="6749" xr:uid="{00000000-0005-0000-0000-00006E170000}"/>
    <cellStyle name="Normal 2 4 3 2 8" xfId="764" xr:uid="{00000000-0005-0000-0000-00006F170000}"/>
    <cellStyle name="Normal 2 4 3 2 8 2" xfId="2433" xr:uid="{00000000-0005-0000-0000-000070170000}"/>
    <cellStyle name="Normal 2 4 3 2 8 2 2" xfId="4775" xr:uid="{00000000-0005-0000-0000-000071170000}"/>
    <cellStyle name="Normal 2 4 3 2 8 2 2 2" xfId="9094" xr:uid="{00000000-0005-0000-0000-000072170000}"/>
    <cellStyle name="Normal 2 4 3 2 8 2 3" xfId="6752" xr:uid="{00000000-0005-0000-0000-000073170000}"/>
    <cellStyle name="Normal 2 4 3 2 8 3" xfId="3108" xr:uid="{00000000-0005-0000-0000-000074170000}"/>
    <cellStyle name="Normal 2 4 3 2 8 3 2" xfId="9093" xr:uid="{00000000-0005-0000-0000-000075170000}"/>
    <cellStyle name="Normal 2 4 3 2 8 4" xfId="6751" xr:uid="{00000000-0005-0000-0000-000076170000}"/>
    <cellStyle name="Normal 2 4 3 2 9" xfId="1655" xr:uid="{00000000-0005-0000-0000-000077170000}"/>
    <cellStyle name="Normal 2 4 3 2 9 2" xfId="2434" xr:uid="{00000000-0005-0000-0000-000078170000}"/>
    <cellStyle name="Normal 2 4 3 2 9 2 2" xfId="4776" xr:uid="{00000000-0005-0000-0000-000079170000}"/>
    <cellStyle name="Normal 2 4 3 2 9 2 2 2" xfId="9096" xr:uid="{00000000-0005-0000-0000-00007A170000}"/>
    <cellStyle name="Normal 2 4 3 2 9 2 3" xfId="6754" xr:uid="{00000000-0005-0000-0000-00007B170000}"/>
    <cellStyle name="Normal 2 4 3 2 9 3" xfId="3999" xr:uid="{00000000-0005-0000-0000-00007C170000}"/>
    <cellStyle name="Normal 2 4 3 2 9 3 2" xfId="9095" xr:uid="{00000000-0005-0000-0000-00007D170000}"/>
    <cellStyle name="Normal 2 4 3 2 9 4" xfId="6753" xr:uid="{00000000-0005-0000-0000-00007E170000}"/>
    <cellStyle name="Normal 2 4 3 3" xfId="640" xr:uid="{00000000-0005-0000-0000-00007F170000}"/>
    <cellStyle name="Normal 2 4 3 3 2" xfId="1033" xr:uid="{00000000-0005-0000-0000-000080170000}"/>
    <cellStyle name="Normal 2 4 3 3 2 2" xfId="1519" xr:uid="{00000000-0005-0000-0000-000081170000}"/>
    <cellStyle name="Normal 2 4 3 3 2 2 2" xfId="2437" xr:uid="{00000000-0005-0000-0000-000082170000}"/>
    <cellStyle name="Normal 2 4 3 3 2 2 2 2" xfId="4779" xr:uid="{00000000-0005-0000-0000-000083170000}"/>
    <cellStyle name="Normal 2 4 3 3 2 2 2 2 2" xfId="9100" xr:uid="{00000000-0005-0000-0000-000084170000}"/>
    <cellStyle name="Normal 2 4 3 3 2 2 2 3" xfId="6758" xr:uid="{00000000-0005-0000-0000-000085170000}"/>
    <cellStyle name="Normal 2 4 3 3 2 2 3" xfId="3863" xr:uid="{00000000-0005-0000-0000-000086170000}"/>
    <cellStyle name="Normal 2 4 3 3 2 2 3 2" xfId="9099" xr:uid="{00000000-0005-0000-0000-000087170000}"/>
    <cellStyle name="Normal 2 4 3 3 2 2 4" xfId="6757" xr:uid="{00000000-0005-0000-0000-000088170000}"/>
    <cellStyle name="Normal 2 4 3 3 2 3" xfId="2436" xr:uid="{00000000-0005-0000-0000-000089170000}"/>
    <cellStyle name="Normal 2 4 3 3 2 3 2" xfId="4778" xr:uid="{00000000-0005-0000-0000-00008A170000}"/>
    <cellStyle name="Normal 2 4 3 3 2 3 2 2" xfId="9101" xr:uid="{00000000-0005-0000-0000-00008B170000}"/>
    <cellStyle name="Normal 2 4 3 3 2 3 3" xfId="6759" xr:uid="{00000000-0005-0000-0000-00008C170000}"/>
    <cellStyle name="Normal 2 4 3 3 2 4" xfId="3377" xr:uid="{00000000-0005-0000-0000-00008D170000}"/>
    <cellStyle name="Normal 2 4 3 3 2 4 2" xfId="9098" xr:uid="{00000000-0005-0000-0000-00008E170000}"/>
    <cellStyle name="Normal 2 4 3 3 2 5" xfId="6756" xr:uid="{00000000-0005-0000-0000-00008F170000}"/>
    <cellStyle name="Normal 2 4 3 3 3" xfId="1303" xr:uid="{00000000-0005-0000-0000-000090170000}"/>
    <cellStyle name="Normal 2 4 3 3 3 2" xfId="2438" xr:uid="{00000000-0005-0000-0000-000091170000}"/>
    <cellStyle name="Normal 2 4 3 3 3 2 2" xfId="4780" xr:uid="{00000000-0005-0000-0000-000092170000}"/>
    <cellStyle name="Normal 2 4 3 3 3 2 2 2" xfId="9103" xr:uid="{00000000-0005-0000-0000-000093170000}"/>
    <cellStyle name="Normal 2 4 3 3 3 2 3" xfId="6761" xr:uid="{00000000-0005-0000-0000-000094170000}"/>
    <cellStyle name="Normal 2 4 3 3 3 3" xfId="3647" xr:uid="{00000000-0005-0000-0000-000095170000}"/>
    <cellStyle name="Normal 2 4 3 3 3 3 2" xfId="9102" xr:uid="{00000000-0005-0000-0000-000096170000}"/>
    <cellStyle name="Normal 2 4 3 3 3 4" xfId="6760" xr:uid="{00000000-0005-0000-0000-000097170000}"/>
    <cellStyle name="Normal 2 4 3 3 4" xfId="1195" xr:uid="{00000000-0005-0000-0000-000098170000}"/>
    <cellStyle name="Normal 2 4 3 3 4 2" xfId="2439" xr:uid="{00000000-0005-0000-0000-000099170000}"/>
    <cellStyle name="Normal 2 4 3 3 4 2 2" xfId="4781" xr:uid="{00000000-0005-0000-0000-00009A170000}"/>
    <cellStyle name="Normal 2 4 3 3 4 2 2 2" xfId="9105" xr:uid="{00000000-0005-0000-0000-00009B170000}"/>
    <cellStyle name="Normal 2 4 3 3 4 2 3" xfId="6763" xr:uid="{00000000-0005-0000-0000-00009C170000}"/>
    <cellStyle name="Normal 2 4 3 3 4 3" xfId="3539" xr:uid="{00000000-0005-0000-0000-00009D170000}"/>
    <cellStyle name="Normal 2 4 3 3 4 3 2" xfId="9104" xr:uid="{00000000-0005-0000-0000-00009E170000}"/>
    <cellStyle name="Normal 2 4 3 3 4 4" xfId="6762" xr:uid="{00000000-0005-0000-0000-00009F170000}"/>
    <cellStyle name="Normal 2 4 3 3 5" xfId="817" xr:uid="{00000000-0005-0000-0000-0000A0170000}"/>
    <cellStyle name="Normal 2 4 3 3 5 2" xfId="2440" xr:uid="{00000000-0005-0000-0000-0000A1170000}"/>
    <cellStyle name="Normal 2 4 3 3 5 2 2" xfId="4782" xr:uid="{00000000-0005-0000-0000-0000A2170000}"/>
    <cellStyle name="Normal 2 4 3 3 5 2 2 2" xfId="9107" xr:uid="{00000000-0005-0000-0000-0000A3170000}"/>
    <cellStyle name="Normal 2 4 3 3 5 2 3" xfId="6765" xr:uid="{00000000-0005-0000-0000-0000A4170000}"/>
    <cellStyle name="Normal 2 4 3 3 5 3" xfId="3161" xr:uid="{00000000-0005-0000-0000-0000A5170000}"/>
    <cellStyle name="Normal 2 4 3 3 5 3 2" xfId="9106" xr:uid="{00000000-0005-0000-0000-0000A6170000}"/>
    <cellStyle name="Normal 2 4 3 3 5 4" xfId="6764" xr:uid="{00000000-0005-0000-0000-0000A7170000}"/>
    <cellStyle name="Normal 2 4 3 3 6" xfId="1715" xr:uid="{00000000-0005-0000-0000-0000A8170000}"/>
    <cellStyle name="Normal 2 4 3 3 6 2" xfId="2441" xr:uid="{00000000-0005-0000-0000-0000A9170000}"/>
    <cellStyle name="Normal 2 4 3 3 6 2 2" xfId="4783" xr:uid="{00000000-0005-0000-0000-0000AA170000}"/>
    <cellStyle name="Normal 2 4 3 3 6 2 2 2" xfId="9109" xr:uid="{00000000-0005-0000-0000-0000AB170000}"/>
    <cellStyle name="Normal 2 4 3 3 6 2 3" xfId="6767" xr:uid="{00000000-0005-0000-0000-0000AC170000}"/>
    <cellStyle name="Normal 2 4 3 3 6 3" xfId="4057" xr:uid="{00000000-0005-0000-0000-0000AD170000}"/>
    <cellStyle name="Normal 2 4 3 3 6 3 2" xfId="9108" xr:uid="{00000000-0005-0000-0000-0000AE170000}"/>
    <cellStyle name="Normal 2 4 3 3 6 4" xfId="6766" xr:uid="{00000000-0005-0000-0000-0000AF170000}"/>
    <cellStyle name="Normal 2 4 3 3 7" xfId="2435" xr:uid="{00000000-0005-0000-0000-0000B0170000}"/>
    <cellStyle name="Normal 2 4 3 3 7 2" xfId="4777" xr:uid="{00000000-0005-0000-0000-0000B1170000}"/>
    <cellStyle name="Normal 2 4 3 3 7 2 2" xfId="9110" xr:uid="{00000000-0005-0000-0000-0000B2170000}"/>
    <cellStyle name="Normal 2 4 3 3 7 3" xfId="6768" xr:uid="{00000000-0005-0000-0000-0000B3170000}"/>
    <cellStyle name="Normal 2 4 3 3 8" xfId="2984" xr:uid="{00000000-0005-0000-0000-0000B4170000}"/>
    <cellStyle name="Normal 2 4 3 3 8 2" xfId="9097" xr:uid="{00000000-0005-0000-0000-0000B5170000}"/>
    <cellStyle name="Normal 2 4 3 3 9" xfId="6755" xr:uid="{00000000-0005-0000-0000-0000B6170000}"/>
    <cellStyle name="Normal 2 4 3 4" xfId="667" xr:uid="{00000000-0005-0000-0000-0000B7170000}"/>
    <cellStyle name="Normal 2 4 3 4 2" xfId="979" xr:uid="{00000000-0005-0000-0000-0000B8170000}"/>
    <cellStyle name="Normal 2 4 3 4 2 2" xfId="1465" xr:uid="{00000000-0005-0000-0000-0000B9170000}"/>
    <cellStyle name="Normal 2 4 3 4 2 2 2" xfId="2444" xr:uid="{00000000-0005-0000-0000-0000BA170000}"/>
    <cellStyle name="Normal 2 4 3 4 2 2 2 2" xfId="4786" xr:uid="{00000000-0005-0000-0000-0000BB170000}"/>
    <cellStyle name="Normal 2 4 3 4 2 2 2 2 2" xfId="9114" xr:uid="{00000000-0005-0000-0000-0000BC170000}"/>
    <cellStyle name="Normal 2 4 3 4 2 2 2 3" xfId="6772" xr:uid="{00000000-0005-0000-0000-0000BD170000}"/>
    <cellStyle name="Normal 2 4 3 4 2 2 3" xfId="3809" xr:uid="{00000000-0005-0000-0000-0000BE170000}"/>
    <cellStyle name="Normal 2 4 3 4 2 2 3 2" xfId="9113" xr:uid="{00000000-0005-0000-0000-0000BF170000}"/>
    <cellStyle name="Normal 2 4 3 4 2 2 4" xfId="6771" xr:uid="{00000000-0005-0000-0000-0000C0170000}"/>
    <cellStyle name="Normal 2 4 3 4 2 3" xfId="2443" xr:uid="{00000000-0005-0000-0000-0000C1170000}"/>
    <cellStyle name="Normal 2 4 3 4 2 3 2" xfId="4785" xr:uid="{00000000-0005-0000-0000-0000C2170000}"/>
    <cellStyle name="Normal 2 4 3 4 2 3 2 2" xfId="9115" xr:uid="{00000000-0005-0000-0000-0000C3170000}"/>
    <cellStyle name="Normal 2 4 3 4 2 3 3" xfId="6773" xr:uid="{00000000-0005-0000-0000-0000C4170000}"/>
    <cellStyle name="Normal 2 4 3 4 2 4" xfId="3323" xr:uid="{00000000-0005-0000-0000-0000C5170000}"/>
    <cellStyle name="Normal 2 4 3 4 2 4 2" xfId="9112" xr:uid="{00000000-0005-0000-0000-0000C6170000}"/>
    <cellStyle name="Normal 2 4 3 4 2 5" xfId="6770" xr:uid="{00000000-0005-0000-0000-0000C7170000}"/>
    <cellStyle name="Normal 2 4 3 4 3" xfId="1357" xr:uid="{00000000-0005-0000-0000-0000C8170000}"/>
    <cellStyle name="Normal 2 4 3 4 3 2" xfId="2445" xr:uid="{00000000-0005-0000-0000-0000C9170000}"/>
    <cellStyle name="Normal 2 4 3 4 3 2 2" xfId="4787" xr:uid="{00000000-0005-0000-0000-0000CA170000}"/>
    <cellStyle name="Normal 2 4 3 4 3 2 2 2" xfId="9117" xr:uid="{00000000-0005-0000-0000-0000CB170000}"/>
    <cellStyle name="Normal 2 4 3 4 3 2 3" xfId="6775" xr:uid="{00000000-0005-0000-0000-0000CC170000}"/>
    <cellStyle name="Normal 2 4 3 4 3 3" xfId="3701" xr:uid="{00000000-0005-0000-0000-0000CD170000}"/>
    <cellStyle name="Normal 2 4 3 4 3 3 2" xfId="9116" xr:uid="{00000000-0005-0000-0000-0000CE170000}"/>
    <cellStyle name="Normal 2 4 3 4 3 4" xfId="6774" xr:uid="{00000000-0005-0000-0000-0000CF170000}"/>
    <cellStyle name="Normal 2 4 3 4 4" xfId="1141" xr:uid="{00000000-0005-0000-0000-0000D0170000}"/>
    <cellStyle name="Normal 2 4 3 4 4 2" xfId="2446" xr:uid="{00000000-0005-0000-0000-0000D1170000}"/>
    <cellStyle name="Normal 2 4 3 4 4 2 2" xfId="4788" xr:uid="{00000000-0005-0000-0000-0000D2170000}"/>
    <cellStyle name="Normal 2 4 3 4 4 2 2 2" xfId="9119" xr:uid="{00000000-0005-0000-0000-0000D3170000}"/>
    <cellStyle name="Normal 2 4 3 4 4 2 3" xfId="6777" xr:uid="{00000000-0005-0000-0000-0000D4170000}"/>
    <cellStyle name="Normal 2 4 3 4 4 3" xfId="3485" xr:uid="{00000000-0005-0000-0000-0000D5170000}"/>
    <cellStyle name="Normal 2 4 3 4 4 3 2" xfId="9118" xr:uid="{00000000-0005-0000-0000-0000D6170000}"/>
    <cellStyle name="Normal 2 4 3 4 4 4" xfId="6776" xr:uid="{00000000-0005-0000-0000-0000D7170000}"/>
    <cellStyle name="Normal 2 4 3 4 5" xfId="871" xr:uid="{00000000-0005-0000-0000-0000D8170000}"/>
    <cellStyle name="Normal 2 4 3 4 5 2" xfId="2447" xr:uid="{00000000-0005-0000-0000-0000D9170000}"/>
    <cellStyle name="Normal 2 4 3 4 5 2 2" xfId="4789" xr:uid="{00000000-0005-0000-0000-0000DA170000}"/>
    <cellStyle name="Normal 2 4 3 4 5 2 2 2" xfId="9121" xr:uid="{00000000-0005-0000-0000-0000DB170000}"/>
    <cellStyle name="Normal 2 4 3 4 5 2 3" xfId="6779" xr:uid="{00000000-0005-0000-0000-0000DC170000}"/>
    <cellStyle name="Normal 2 4 3 4 5 3" xfId="3215" xr:uid="{00000000-0005-0000-0000-0000DD170000}"/>
    <cellStyle name="Normal 2 4 3 4 5 3 2" xfId="9120" xr:uid="{00000000-0005-0000-0000-0000DE170000}"/>
    <cellStyle name="Normal 2 4 3 4 5 4" xfId="6778" xr:uid="{00000000-0005-0000-0000-0000DF170000}"/>
    <cellStyle name="Normal 2 4 3 4 6" xfId="2442" xr:uid="{00000000-0005-0000-0000-0000E0170000}"/>
    <cellStyle name="Normal 2 4 3 4 6 2" xfId="4784" xr:uid="{00000000-0005-0000-0000-0000E1170000}"/>
    <cellStyle name="Normal 2 4 3 4 6 2 2" xfId="9122" xr:uid="{00000000-0005-0000-0000-0000E2170000}"/>
    <cellStyle name="Normal 2 4 3 4 6 3" xfId="6780" xr:uid="{00000000-0005-0000-0000-0000E3170000}"/>
    <cellStyle name="Normal 2 4 3 4 7" xfId="3011" xr:uid="{00000000-0005-0000-0000-0000E4170000}"/>
    <cellStyle name="Normal 2 4 3 4 7 2" xfId="9111" xr:uid="{00000000-0005-0000-0000-0000E5170000}"/>
    <cellStyle name="Normal 2 4 3 4 8" xfId="6769" xr:uid="{00000000-0005-0000-0000-0000E6170000}"/>
    <cellStyle name="Normal 2 4 3 5" xfId="694" xr:uid="{00000000-0005-0000-0000-0000E7170000}"/>
    <cellStyle name="Normal 2 4 3 5 2" xfId="1411" xr:uid="{00000000-0005-0000-0000-0000E8170000}"/>
    <cellStyle name="Normal 2 4 3 5 2 2" xfId="2449" xr:uid="{00000000-0005-0000-0000-0000E9170000}"/>
    <cellStyle name="Normal 2 4 3 5 2 2 2" xfId="4791" xr:uid="{00000000-0005-0000-0000-0000EA170000}"/>
    <cellStyle name="Normal 2 4 3 5 2 2 2 2" xfId="9125" xr:uid="{00000000-0005-0000-0000-0000EB170000}"/>
    <cellStyle name="Normal 2 4 3 5 2 2 3" xfId="6783" xr:uid="{00000000-0005-0000-0000-0000EC170000}"/>
    <cellStyle name="Normal 2 4 3 5 2 3" xfId="3755" xr:uid="{00000000-0005-0000-0000-0000ED170000}"/>
    <cellStyle name="Normal 2 4 3 5 2 3 2" xfId="9124" xr:uid="{00000000-0005-0000-0000-0000EE170000}"/>
    <cellStyle name="Normal 2 4 3 5 2 4" xfId="6782" xr:uid="{00000000-0005-0000-0000-0000EF170000}"/>
    <cellStyle name="Normal 2 4 3 5 3" xfId="925" xr:uid="{00000000-0005-0000-0000-0000F0170000}"/>
    <cellStyle name="Normal 2 4 3 5 3 2" xfId="2450" xr:uid="{00000000-0005-0000-0000-0000F1170000}"/>
    <cellStyle name="Normal 2 4 3 5 3 2 2" xfId="4792" xr:uid="{00000000-0005-0000-0000-0000F2170000}"/>
    <cellStyle name="Normal 2 4 3 5 3 2 2 2" xfId="9127" xr:uid="{00000000-0005-0000-0000-0000F3170000}"/>
    <cellStyle name="Normal 2 4 3 5 3 2 3" xfId="6785" xr:uid="{00000000-0005-0000-0000-0000F4170000}"/>
    <cellStyle name="Normal 2 4 3 5 3 3" xfId="3269" xr:uid="{00000000-0005-0000-0000-0000F5170000}"/>
    <cellStyle name="Normal 2 4 3 5 3 3 2" xfId="9126" xr:uid="{00000000-0005-0000-0000-0000F6170000}"/>
    <cellStyle name="Normal 2 4 3 5 3 4" xfId="6784" xr:uid="{00000000-0005-0000-0000-0000F7170000}"/>
    <cellStyle name="Normal 2 4 3 5 4" xfId="2448" xr:uid="{00000000-0005-0000-0000-0000F8170000}"/>
    <cellStyle name="Normal 2 4 3 5 4 2" xfId="4790" xr:uid="{00000000-0005-0000-0000-0000F9170000}"/>
    <cellStyle name="Normal 2 4 3 5 4 2 2" xfId="9128" xr:uid="{00000000-0005-0000-0000-0000FA170000}"/>
    <cellStyle name="Normal 2 4 3 5 4 3" xfId="6786" xr:uid="{00000000-0005-0000-0000-0000FB170000}"/>
    <cellStyle name="Normal 2 4 3 5 5" xfId="3038" xr:uid="{00000000-0005-0000-0000-0000FC170000}"/>
    <cellStyle name="Normal 2 4 3 5 5 2" xfId="9123" xr:uid="{00000000-0005-0000-0000-0000FD170000}"/>
    <cellStyle name="Normal 2 4 3 5 6" xfId="6781" xr:uid="{00000000-0005-0000-0000-0000FE170000}"/>
    <cellStyle name="Normal 2 4 3 6" xfId="721" xr:uid="{00000000-0005-0000-0000-0000FF170000}"/>
    <cellStyle name="Normal 2 4 3 6 2" xfId="1249" xr:uid="{00000000-0005-0000-0000-000000180000}"/>
    <cellStyle name="Normal 2 4 3 6 2 2" xfId="2452" xr:uid="{00000000-0005-0000-0000-000001180000}"/>
    <cellStyle name="Normal 2 4 3 6 2 2 2" xfId="4794" xr:uid="{00000000-0005-0000-0000-000002180000}"/>
    <cellStyle name="Normal 2 4 3 6 2 2 2 2" xfId="9131" xr:uid="{00000000-0005-0000-0000-000003180000}"/>
    <cellStyle name="Normal 2 4 3 6 2 2 3" xfId="6789" xr:uid="{00000000-0005-0000-0000-000004180000}"/>
    <cellStyle name="Normal 2 4 3 6 2 3" xfId="3593" xr:uid="{00000000-0005-0000-0000-000005180000}"/>
    <cellStyle name="Normal 2 4 3 6 2 3 2" xfId="9130" xr:uid="{00000000-0005-0000-0000-000006180000}"/>
    <cellStyle name="Normal 2 4 3 6 2 4" xfId="6788" xr:uid="{00000000-0005-0000-0000-000007180000}"/>
    <cellStyle name="Normal 2 4 3 6 3" xfId="2451" xr:uid="{00000000-0005-0000-0000-000008180000}"/>
    <cellStyle name="Normal 2 4 3 6 3 2" xfId="4793" xr:uid="{00000000-0005-0000-0000-000009180000}"/>
    <cellStyle name="Normal 2 4 3 6 3 2 2" xfId="9132" xr:uid="{00000000-0005-0000-0000-00000A180000}"/>
    <cellStyle name="Normal 2 4 3 6 3 3" xfId="6790" xr:uid="{00000000-0005-0000-0000-00000B180000}"/>
    <cellStyle name="Normal 2 4 3 6 4" xfId="3065" xr:uid="{00000000-0005-0000-0000-00000C180000}"/>
    <cellStyle name="Normal 2 4 3 6 4 2" xfId="9129" xr:uid="{00000000-0005-0000-0000-00000D180000}"/>
    <cellStyle name="Normal 2 4 3 6 5" xfId="6787" xr:uid="{00000000-0005-0000-0000-00000E180000}"/>
    <cellStyle name="Normal 2 4 3 7" xfId="1087" xr:uid="{00000000-0005-0000-0000-00000F180000}"/>
    <cellStyle name="Normal 2 4 3 7 2" xfId="2453" xr:uid="{00000000-0005-0000-0000-000010180000}"/>
    <cellStyle name="Normal 2 4 3 7 2 2" xfId="4795" xr:uid="{00000000-0005-0000-0000-000011180000}"/>
    <cellStyle name="Normal 2 4 3 7 2 2 2" xfId="9134" xr:uid="{00000000-0005-0000-0000-000012180000}"/>
    <cellStyle name="Normal 2 4 3 7 2 3" xfId="6792" xr:uid="{00000000-0005-0000-0000-000013180000}"/>
    <cellStyle name="Normal 2 4 3 7 3" xfId="3431" xr:uid="{00000000-0005-0000-0000-000014180000}"/>
    <cellStyle name="Normal 2 4 3 7 3 2" xfId="9133" xr:uid="{00000000-0005-0000-0000-000015180000}"/>
    <cellStyle name="Normal 2 4 3 7 4" xfId="6791" xr:uid="{00000000-0005-0000-0000-000016180000}"/>
    <cellStyle name="Normal 2 4 3 8" xfId="1573" xr:uid="{00000000-0005-0000-0000-000017180000}"/>
    <cellStyle name="Normal 2 4 3 8 2" xfId="2454" xr:uid="{00000000-0005-0000-0000-000018180000}"/>
    <cellStyle name="Normal 2 4 3 8 2 2" xfId="4796" xr:uid="{00000000-0005-0000-0000-000019180000}"/>
    <cellStyle name="Normal 2 4 3 8 2 2 2" xfId="9136" xr:uid="{00000000-0005-0000-0000-00001A180000}"/>
    <cellStyle name="Normal 2 4 3 8 2 3" xfId="6794" xr:uid="{00000000-0005-0000-0000-00001B180000}"/>
    <cellStyle name="Normal 2 4 3 8 3" xfId="3917" xr:uid="{00000000-0005-0000-0000-00001C180000}"/>
    <cellStyle name="Normal 2 4 3 8 3 2" xfId="9135" xr:uid="{00000000-0005-0000-0000-00001D180000}"/>
    <cellStyle name="Normal 2 4 3 8 4" xfId="6793" xr:uid="{00000000-0005-0000-0000-00001E180000}"/>
    <cellStyle name="Normal 2 4 3 9" xfId="763" xr:uid="{00000000-0005-0000-0000-00001F180000}"/>
    <cellStyle name="Normal 2 4 3 9 2" xfId="2455" xr:uid="{00000000-0005-0000-0000-000020180000}"/>
    <cellStyle name="Normal 2 4 3 9 2 2" xfId="4797" xr:uid="{00000000-0005-0000-0000-000021180000}"/>
    <cellStyle name="Normal 2 4 3 9 2 2 2" xfId="9138" xr:uid="{00000000-0005-0000-0000-000022180000}"/>
    <cellStyle name="Normal 2 4 3 9 2 3" xfId="6796" xr:uid="{00000000-0005-0000-0000-000023180000}"/>
    <cellStyle name="Normal 2 4 3 9 3" xfId="3107" xr:uid="{00000000-0005-0000-0000-000024180000}"/>
    <cellStyle name="Normal 2 4 3 9 3 2" xfId="9137" xr:uid="{00000000-0005-0000-0000-000025180000}"/>
    <cellStyle name="Normal 2 4 3 9 4" xfId="6795" xr:uid="{00000000-0005-0000-0000-000026180000}"/>
    <cellStyle name="Normal 2 4 4" xfId="524" xr:uid="{00000000-0005-0000-0000-000027180000}"/>
    <cellStyle name="Normal 2 4 4 10" xfId="2456" xr:uid="{00000000-0005-0000-0000-000028180000}"/>
    <cellStyle name="Normal 2 4 4 10 2" xfId="4798" xr:uid="{00000000-0005-0000-0000-000029180000}"/>
    <cellStyle name="Normal 2 4 4 10 2 2" xfId="9140" xr:uid="{00000000-0005-0000-0000-00002A180000}"/>
    <cellStyle name="Normal 2 4 4 10 3" xfId="6798" xr:uid="{00000000-0005-0000-0000-00002B180000}"/>
    <cellStyle name="Normal 2 4 4 11" xfId="2955" xr:uid="{00000000-0005-0000-0000-00002C180000}"/>
    <cellStyle name="Normal 2 4 4 11 2" xfId="9139" xr:uid="{00000000-0005-0000-0000-00002D180000}"/>
    <cellStyle name="Normal 2 4 4 12" xfId="6797" xr:uid="{00000000-0005-0000-0000-00002E180000}"/>
    <cellStyle name="Normal 2 4 4 2" xfId="819" xr:uid="{00000000-0005-0000-0000-00002F180000}"/>
    <cellStyle name="Normal 2 4 4 2 2" xfId="1035" xr:uid="{00000000-0005-0000-0000-000030180000}"/>
    <cellStyle name="Normal 2 4 4 2 2 2" xfId="1521" xr:uid="{00000000-0005-0000-0000-000031180000}"/>
    <cellStyle name="Normal 2 4 4 2 2 2 2" xfId="2459" xr:uid="{00000000-0005-0000-0000-000032180000}"/>
    <cellStyle name="Normal 2 4 4 2 2 2 2 2" xfId="4801" xr:uid="{00000000-0005-0000-0000-000033180000}"/>
    <cellStyle name="Normal 2 4 4 2 2 2 2 2 2" xfId="9144" xr:uid="{00000000-0005-0000-0000-000034180000}"/>
    <cellStyle name="Normal 2 4 4 2 2 2 2 3" xfId="6802" xr:uid="{00000000-0005-0000-0000-000035180000}"/>
    <cellStyle name="Normal 2 4 4 2 2 2 3" xfId="3865" xr:uid="{00000000-0005-0000-0000-000036180000}"/>
    <cellStyle name="Normal 2 4 4 2 2 2 3 2" xfId="9143" xr:uid="{00000000-0005-0000-0000-000037180000}"/>
    <cellStyle name="Normal 2 4 4 2 2 2 4" xfId="6801" xr:uid="{00000000-0005-0000-0000-000038180000}"/>
    <cellStyle name="Normal 2 4 4 2 2 3" xfId="2458" xr:uid="{00000000-0005-0000-0000-000039180000}"/>
    <cellStyle name="Normal 2 4 4 2 2 3 2" xfId="4800" xr:uid="{00000000-0005-0000-0000-00003A180000}"/>
    <cellStyle name="Normal 2 4 4 2 2 3 2 2" xfId="9145" xr:uid="{00000000-0005-0000-0000-00003B180000}"/>
    <cellStyle name="Normal 2 4 4 2 2 3 3" xfId="6803" xr:uid="{00000000-0005-0000-0000-00003C180000}"/>
    <cellStyle name="Normal 2 4 4 2 2 4" xfId="3379" xr:uid="{00000000-0005-0000-0000-00003D180000}"/>
    <cellStyle name="Normal 2 4 4 2 2 4 2" xfId="9142" xr:uid="{00000000-0005-0000-0000-00003E180000}"/>
    <cellStyle name="Normal 2 4 4 2 2 5" xfId="6800" xr:uid="{00000000-0005-0000-0000-00003F180000}"/>
    <cellStyle name="Normal 2 4 4 2 3" xfId="1305" xr:uid="{00000000-0005-0000-0000-000040180000}"/>
    <cellStyle name="Normal 2 4 4 2 3 2" xfId="2460" xr:uid="{00000000-0005-0000-0000-000041180000}"/>
    <cellStyle name="Normal 2 4 4 2 3 2 2" xfId="4802" xr:uid="{00000000-0005-0000-0000-000042180000}"/>
    <cellStyle name="Normal 2 4 4 2 3 2 2 2" xfId="9147" xr:uid="{00000000-0005-0000-0000-000043180000}"/>
    <cellStyle name="Normal 2 4 4 2 3 2 3" xfId="6805" xr:uid="{00000000-0005-0000-0000-000044180000}"/>
    <cellStyle name="Normal 2 4 4 2 3 3" xfId="3649" xr:uid="{00000000-0005-0000-0000-000045180000}"/>
    <cellStyle name="Normal 2 4 4 2 3 3 2" xfId="9146" xr:uid="{00000000-0005-0000-0000-000046180000}"/>
    <cellStyle name="Normal 2 4 4 2 3 4" xfId="6804" xr:uid="{00000000-0005-0000-0000-000047180000}"/>
    <cellStyle name="Normal 2 4 4 2 4" xfId="1197" xr:uid="{00000000-0005-0000-0000-000048180000}"/>
    <cellStyle name="Normal 2 4 4 2 4 2" xfId="2461" xr:uid="{00000000-0005-0000-0000-000049180000}"/>
    <cellStyle name="Normal 2 4 4 2 4 2 2" xfId="4803" xr:uid="{00000000-0005-0000-0000-00004A180000}"/>
    <cellStyle name="Normal 2 4 4 2 4 2 2 2" xfId="9149" xr:uid="{00000000-0005-0000-0000-00004B180000}"/>
    <cellStyle name="Normal 2 4 4 2 4 2 3" xfId="6807" xr:uid="{00000000-0005-0000-0000-00004C180000}"/>
    <cellStyle name="Normal 2 4 4 2 4 3" xfId="3541" xr:uid="{00000000-0005-0000-0000-00004D180000}"/>
    <cellStyle name="Normal 2 4 4 2 4 3 2" xfId="9148" xr:uid="{00000000-0005-0000-0000-00004E180000}"/>
    <cellStyle name="Normal 2 4 4 2 4 4" xfId="6806" xr:uid="{00000000-0005-0000-0000-00004F180000}"/>
    <cellStyle name="Normal 2 4 4 2 5" xfId="1717" xr:uid="{00000000-0005-0000-0000-000050180000}"/>
    <cellStyle name="Normal 2 4 4 2 5 2" xfId="2462" xr:uid="{00000000-0005-0000-0000-000051180000}"/>
    <cellStyle name="Normal 2 4 4 2 5 2 2" xfId="4804" xr:uid="{00000000-0005-0000-0000-000052180000}"/>
    <cellStyle name="Normal 2 4 4 2 5 2 2 2" xfId="9151" xr:uid="{00000000-0005-0000-0000-000053180000}"/>
    <cellStyle name="Normal 2 4 4 2 5 2 3" xfId="6809" xr:uid="{00000000-0005-0000-0000-000054180000}"/>
    <cellStyle name="Normal 2 4 4 2 5 3" xfId="4059" xr:uid="{00000000-0005-0000-0000-000055180000}"/>
    <cellStyle name="Normal 2 4 4 2 5 3 2" xfId="9150" xr:uid="{00000000-0005-0000-0000-000056180000}"/>
    <cellStyle name="Normal 2 4 4 2 5 4" xfId="6808" xr:uid="{00000000-0005-0000-0000-000057180000}"/>
    <cellStyle name="Normal 2 4 4 2 6" xfId="2457" xr:uid="{00000000-0005-0000-0000-000058180000}"/>
    <cellStyle name="Normal 2 4 4 2 6 2" xfId="4799" xr:uid="{00000000-0005-0000-0000-000059180000}"/>
    <cellStyle name="Normal 2 4 4 2 6 2 2" xfId="9152" xr:uid="{00000000-0005-0000-0000-00005A180000}"/>
    <cellStyle name="Normal 2 4 4 2 6 3" xfId="6810" xr:uid="{00000000-0005-0000-0000-00005B180000}"/>
    <cellStyle name="Normal 2 4 4 2 7" xfId="3163" xr:uid="{00000000-0005-0000-0000-00005C180000}"/>
    <cellStyle name="Normal 2 4 4 2 7 2" xfId="9141" xr:uid="{00000000-0005-0000-0000-00005D180000}"/>
    <cellStyle name="Normal 2 4 4 2 8" xfId="6799" xr:uid="{00000000-0005-0000-0000-00005E180000}"/>
    <cellStyle name="Normal 2 4 4 3" xfId="873" xr:uid="{00000000-0005-0000-0000-00005F180000}"/>
    <cellStyle name="Normal 2 4 4 3 2" xfId="981" xr:uid="{00000000-0005-0000-0000-000060180000}"/>
    <cellStyle name="Normal 2 4 4 3 2 2" xfId="1467" xr:uid="{00000000-0005-0000-0000-000061180000}"/>
    <cellStyle name="Normal 2 4 4 3 2 2 2" xfId="2465" xr:uid="{00000000-0005-0000-0000-000062180000}"/>
    <cellStyle name="Normal 2 4 4 3 2 2 2 2" xfId="4807" xr:uid="{00000000-0005-0000-0000-000063180000}"/>
    <cellStyle name="Normal 2 4 4 3 2 2 2 2 2" xfId="9156" xr:uid="{00000000-0005-0000-0000-000064180000}"/>
    <cellStyle name="Normal 2 4 4 3 2 2 2 3" xfId="6814" xr:uid="{00000000-0005-0000-0000-000065180000}"/>
    <cellStyle name="Normal 2 4 4 3 2 2 3" xfId="3811" xr:uid="{00000000-0005-0000-0000-000066180000}"/>
    <cellStyle name="Normal 2 4 4 3 2 2 3 2" xfId="9155" xr:uid="{00000000-0005-0000-0000-000067180000}"/>
    <cellStyle name="Normal 2 4 4 3 2 2 4" xfId="6813" xr:uid="{00000000-0005-0000-0000-000068180000}"/>
    <cellStyle name="Normal 2 4 4 3 2 3" xfId="2464" xr:uid="{00000000-0005-0000-0000-000069180000}"/>
    <cellStyle name="Normal 2 4 4 3 2 3 2" xfId="4806" xr:uid="{00000000-0005-0000-0000-00006A180000}"/>
    <cellStyle name="Normal 2 4 4 3 2 3 2 2" xfId="9157" xr:uid="{00000000-0005-0000-0000-00006B180000}"/>
    <cellStyle name="Normal 2 4 4 3 2 3 3" xfId="6815" xr:uid="{00000000-0005-0000-0000-00006C180000}"/>
    <cellStyle name="Normal 2 4 4 3 2 4" xfId="3325" xr:uid="{00000000-0005-0000-0000-00006D180000}"/>
    <cellStyle name="Normal 2 4 4 3 2 4 2" xfId="9154" xr:uid="{00000000-0005-0000-0000-00006E180000}"/>
    <cellStyle name="Normal 2 4 4 3 2 5" xfId="6812" xr:uid="{00000000-0005-0000-0000-00006F180000}"/>
    <cellStyle name="Normal 2 4 4 3 3" xfId="1359" xr:uid="{00000000-0005-0000-0000-000070180000}"/>
    <cellStyle name="Normal 2 4 4 3 3 2" xfId="2466" xr:uid="{00000000-0005-0000-0000-000071180000}"/>
    <cellStyle name="Normal 2 4 4 3 3 2 2" xfId="4808" xr:uid="{00000000-0005-0000-0000-000072180000}"/>
    <cellStyle name="Normal 2 4 4 3 3 2 2 2" xfId="9159" xr:uid="{00000000-0005-0000-0000-000073180000}"/>
    <cellStyle name="Normal 2 4 4 3 3 2 3" xfId="6817" xr:uid="{00000000-0005-0000-0000-000074180000}"/>
    <cellStyle name="Normal 2 4 4 3 3 3" xfId="3703" xr:uid="{00000000-0005-0000-0000-000075180000}"/>
    <cellStyle name="Normal 2 4 4 3 3 3 2" xfId="9158" xr:uid="{00000000-0005-0000-0000-000076180000}"/>
    <cellStyle name="Normal 2 4 4 3 3 4" xfId="6816" xr:uid="{00000000-0005-0000-0000-000077180000}"/>
    <cellStyle name="Normal 2 4 4 3 4" xfId="1143" xr:uid="{00000000-0005-0000-0000-000078180000}"/>
    <cellStyle name="Normal 2 4 4 3 4 2" xfId="2467" xr:uid="{00000000-0005-0000-0000-000079180000}"/>
    <cellStyle name="Normal 2 4 4 3 4 2 2" xfId="4809" xr:uid="{00000000-0005-0000-0000-00007A180000}"/>
    <cellStyle name="Normal 2 4 4 3 4 2 2 2" xfId="9161" xr:uid="{00000000-0005-0000-0000-00007B180000}"/>
    <cellStyle name="Normal 2 4 4 3 4 2 3" xfId="6819" xr:uid="{00000000-0005-0000-0000-00007C180000}"/>
    <cellStyle name="Normal 2 4 4 3 4 3" xfId="3487" xr:uid="{00000000-0005-0000-0000-00007D180000}"/>
    <cellStyle name="Normal 2 4 4 3 4 3 2" xfId="9160" xr:uid="{00000000-0005-0000-0000-00007E180000}"/>
    <cellStyle name="Normal 2 4 4 3 4 4" xfId="6818" xr:uid="{00000000-0005-0000-0000-00007F180000}"/>
    <cellStyle name="Normal 2 4 4 3 5" xfId="2463" xr:uid="{00000000-0005-0000-0000-000080180000}"/>
    <cellStyle name="Normal 2 4 4 3 5 2" xfId="4805" xr:uid="{00000000-0005-0000-0000-000081180000}"/>
    <cellStyle name="Normal 2 4 4 3 5 2 2" xfId="9162" xr:uid="{00000000-0005-0000-0000-000082180000}"/>
    <cellStyle name="Normal 2 4 4 3 5 3" xfId="6820" xr:uid="{00000000-0005-0000-0000-000083180000}"/>
    <cellStyle name="Normal 2 4 4 3 6" xfId="3217" xr:uid="{00000000-0005-0000-0000-000084180000}"/>
    <cellStyle name="Normal 2 4 4 3 6 2" xfId="9153" xr:uid="{00000000-0005-0000-0000-000085180000}"/>
    <cellStyle name="Normal 2 4 4 3 7" xfId="6811" xr:uid="{00000000-0005-0000-0000-000086180000}"/>
    <cellStyle name="Normal 2 4 4 4" xfId="927" xr:uid="{00000000-0005-0000-0000-000087180000}"/>
    <cellStyle name="Normal 2 4 4 4 2" xfId="1413" xr:uid="{00000000-0005-0000-0000-000088180000}"/>
    <cellStyle name="Normal 2 4 4 4 2 2" xfId="2469" xr:uid="{00000000-0005-0000-0000-000089180000}"/>
    <cellStyle name="Normal 2 4 4 4 2 2 2" xfId="4811" xr:uid="{00000000-0005-0000-0000-00008A180000}"/>
    <cellStyle name="Normal 2 4 4 4 2 2 2 2" xfId="9165" xr:uid="{00000000-0005-0000-0000-00008B180000}"/>
    <cellStyle name="Normal 2 4 4 4 2 2 3" xfId="6823" xr:uid="{00000000-0005-0000-0000-00008C180000}"/>
    <cellStyle name="Normal 2 4 4 4 2 3" xfId="3757" xr:uid="{00000000-0005-0000-0000-00008D180000}"/>
    <cellStyle name="Normal 2 4 4 4 2 3 2" xfId="9164" xr:uid="{00000000-0005-0000-0000-00008E180000}"/>
    <cellStyle name="Normal 2 4 4 4 2 4" xfId="6822" xr:uid="{00000000-0005-0000-0000-00008F180000}"/>
    <cellStyle name="Normal 2 4 4 4 3" xfId="2468" xr:uid="{00000000-0005-0000-0000-000090180000}"/>
    <cellStyle name="Normal 2 4 4 4 3 2" xfId="4810" xr:uid="{00000000-0005-0000-0000-000091180000}"/>
    <cellStyle name="Normal 2 4 4 4 3 2 2" xfId="9166" xr:uid="{00000000-0005-0000-0000-000092180000}"/>
    <cellStyle name="Normal 2 4 4 4 3 3" xfId="6824" xr:uid="{00000000-0005-0000-0000-000093180000}"/>
    <cellStyle name="Normal 2 4 4 4 4" xfId="3271" xr:uid="{00000000-0005-0000-0000-000094180000}"/>
    <cellStyle name="Normal 2 4 4 4 4 2" xfId="9163" xr:uid="{00000000-0005-0000-0000-000095180000}"/>
    <cellStyle name="Normal 2 4 4 4 5" xfId="6821" xr:uid="{00000000-0005-0000-0000-000096180000}"/>
    <cellStyle name="Normal 2 4 4 5" xfId="1251" xr:uid="{00000000-0005-0000-0000-000097180000}"/>
    <cellStyle name="Normal 2 4 4 5 2" xfId="2470" xr:uid="{00000000-0005-0000-0000-000098180000}"/>
    <cellStyle name="Normal 2 4 4 5 2 2" xfId="4812" xr:uid="{00000000-0005-0000-0000-000099180000}"/>
    <cellStyle name="Normal 2 4 4 5 2 2 2" xfId="9168" xr:uid="{00000000-0005-0000-0000-00009A180000}"/>
    <cellStyle name="Normal 2 4 4 5 2 3" xfId="6826" xr:uid="{00000000-0005-0000-0000-00009B180000}"/>
    <cellStyle name="Normal 2 4 4 5 3" xfId="3595" xr:uid="{00000000-0005-0000-0000-00009C180000}"/>
    <cellStyle name="Normal 2 4 4 5 3 2" xfId="9167" xr:uid="{00000000-0005-0000-0000-00009D180000}"/>
    <cellStyle name="Normal 2 4 4 5 4" xfId="6825" xr:uid="{00000000-0005-0000-0000-00009E180000}"/>
    <cellStyle name="Normal 2 4 4 6" xfId="1089" xr:uid="{00000000-0005-0000-0000-00009F180000}"/>
    <cellStyle name="Normal 2 4 4 6 2" xfId="2471" xr:uid="{00000000-0005-0000-0000-0000A0180000}"/>
    <cellStyle name="Normal 2 4 4 6 2 2" xfId="4813" xr:uid="{00000000-0005-0000-0000-0000A1180000}"/>
    <cellStyle name="Normal 2 4 4 6 2 2 2" xfId="9170" xr:uid="{00000000-0005-0000-0000-0000A2180000}"/>
    <cellStyle name="Normal 2 4 4 6 2 3" xfId="6828" xr:uid="{00000000-0005-0000-0000-0000A3180000}"/>
    <cellStyle name="Normal 2 4 4 6 3" xfId="3433" xr:uid="{00000000-0005-0000-0000-0000A4180000}"/>
    <cellStyle name="Normal 2 4 4 6 3 2" xfId="9169" xr:uid="{00000000-0005-0000-0000-0000A5180000}"/>
    <cellStyle name="Normal 2 4 4 6 4" xfId="6827" xr:uid="{00000000-0005-0000-0000-0000A6180000}"/>
    <cellStyle name="Normal 2 4 4 7" xfId="1575" xr:uid="{00000000-0005-0000-0000-0000A7180000}"/>
    <cellStyle name="Normal 2 4 4 7 2" xfId="2472" xr:uid="{00000000-0005-0000-0000-0000A8180000}"/>
    <cellStyle name="Normal 2 4 4 7 2 2" xfId="4814" xr:uid="{00000000-0005-0000-0000-0000A9180000}"/>
    <cellStyle name="Normal 2 4 4 7 2 2 2" xfId="9172" xr:uid="{00000000-0005-0000-0000-0000AA180000}"/>
    <cellStyle name="Normal 2 4 4 7 2 3" xfId="6830" xr:uid="{00000000-0005-0000-0000-0000AB180000}"/>
    <cellStyle name="Normal 2 4 4 7 3" xfId="3919" xr:uid="{00000000-0005-0000-0000-0000AC180000}"/>
    <cellStyle name="Normal 2 4 4 7 3 2" xfId="9171" xr:uid="{00000000-0005-0000-0000-0000AD180000}"/>
    <cellStyle name="Normal 2 4 4 7 4" xfId="6829" xr:uid="{00000000-0005-0000-0000-0000AE180000}"/>
    <cellStyle name="Normal 2 4 4 8" xfId="765" xr:uid="{00000000-0005-0000-0000-0000AF180000}"/>
    <cellStyle name="Normal 2 4 4 8 2" xfId="2473" xr:uid="{00000000-0005-0000-0000-0000B0180000}"/>
    <cellStyle name="Normal 2 4 4 8 2 2" xfId="4815" xr:uid="{00000000-0005-0000-0000-0000B1180000}"/>
    <cellStyle name="Normal 2 4 4 8 2 2 2" xfId="9174" xr:uid="{00000000-0005-0000-0000-0000B2180000}"/>
    <cellStyle name="Normal 2 4 4 8 2 3" xfId="6832" xr:uid="{00000000-0005-0000-0000-0000B3180000}"/>
    <cellStyle name="Normal 2 4 4 8 3" xfId="3109" xr:uid="{00000000-0005-0000-0000-0000B4180000}"/>
    <cellStyle name="Normal 2 4 4 8 3 2" xfId="9173" xr:uid="{00000000-0005-0000-0000-0000B5180000}"/>
    <cellStyle name="Normal 2 4 4 8 4" xfId="6831" xr:uid="{00000000-0005-0000-0000-0000B6180000}"/>
    <cellStyle name="Normal 2 4 4 9" xfId="1656" xr:uid="{00000000-0005-0000-0000-0000B7180000}"/>
    <cellStyle name="Normal 2 4 4 9 2" xfId="2474" xr:uid="{00000000-0005-0000-0000-0000B8180000}"/>
    <cellStyle name="Normal 2 4 4 9 2 2" xfId="4816" xr:uid="{00000000-0005-0000-0000-0000B9180000}"/>
    <cellStyle name="Normal 2 4 4 9 2 2 2" xfId="9176" xr:uid="{00000000-0005-0000-0000-0000BA180000}"/>
    <cellStyle name="Normal 2 4 4 9 2 3" xfId="6834" xr:uid="{00000000-0005-0000-0000-0000BB180000}"/>
    <cellStyle name="Normal 2 4 4 9 3" xfId="4000" xr:uid="{00000000-0005-0000-0000-0000BC180000}"/>
    <cellStyle name="Normal 2 4 4 9 3 2" xfId="9175" xr:uid="{00000000-0005-0000-0000-0000BD180000}"/>
    <cellStyle name="Normal 2 4 4 9 4" xfId="6833" xr:uid="{00000000-0005-0000-0000-0000BE180000}"/>
    <cellStyle name="Normal 2 4 5" xfId="638" xr:uid="{00000000-0005-0000-0000-0000BF180000}"/>
    <cellStyle name="Normal 2 4 5 2" xfId="1030" xr:uid="{00000000-0005-0000-0000-0000C0180000}"/>
    <cellStyle name="Normal 2 4 5 2 2" xfId="1516" xr:uid="{00000000-0005-0000-0000-0000C1180000}"/>
    <cellStyle name="Normal 2 4 5 2 2 2" xfId="2477" xr:uid="{00000000-0005-0000-0000-0000C2180000}"/>
    <cellStyle name="Normal 2 4 5 2 2 2 2" xfId="4819" xr:uid="{00000000-0005-0000-0000-0000C3180000}"/>
    <cellStyle name="Normal 2 4 5 2 2 2 2 2" xfId="9180" xr:uid="{00000000-0005-0000-0000-0000C4180000}"/>
    <cellStyle name="Normal 2 4 5 2 2 2 3" xfId="6838" xr:uid="{00000000-0005-0000-0000-0000C5180000}"/>
    <cellStyle name="Normal 2 4 5 2 2 3" xfId="3860" xr:uid="{00000000-0005-0000-0000-0000C6180000}"/>
    <cellStyle name="Normal 2 4 5 2 2 3 2" xfId="9179" xr:uid="{00000000-0005-0000-0000-0000C7180000}"/>
    <cellStyle name="Normal 2 4 5 2 2 4" xfId="6837" xr:uid="{00000000-0005-0000-0000-0000C8180000}"/>
    <cellStyle name="Normal 2 4 5 2 3" xfId="2476" xr:uid="{00000000-0005-0000-0000-0000C9180000}"/>
    <cellStyle name="Normal 2 4 5 2 3 2" xfId="4818" xr:uid="{00000000-0005-0000-0000-0000CA180000}"/>
    <cellStyle name="Normal 2 4 5 2 3 2 2" xfId="9181" xr:uid="{00000000-0005-0000-0000-0000CB180000}"/>
    <cellStyle name="Normal 2 4 5 2 3 3" xfId="6839" xr:uid="{00000000-0005-0000-0000-0000CC180000}"/>
    <cellStyle name="Normal 2 4 5 2 4" xfId="3374" xr:uid="{00000000-0005-0000-0000-0000CD180000}"/>
    <cellStyle name="Normal 2 4 5 2 4 2" xfId="9178" xr:uid="{00000000-0005-0000-0000-0000CE180000}"/>
    <cellStyle name="Normal 2 4 5 2 5" xfId="6836" xr:uid="{00000000-0005-0000-0000-0000CF180000}"/>
    <cellStyle name="Normal 2 4 5 3" xfId="1300" xr:uid="{00000000-0005-0000-0000-0000D0180000}"/>
    <cellStyle name="Normal 2 4 5 3 2" xfId="2478" xr:uid="{00000000-0005-0000-0000-0000D1180000}"/>
    <cellStyle name="Normal 2 4 5 3 2 2" xfId="4820" xr:uid="{00000000-0005-0000-0000-0000D2180000}"/>
    <cellStyle name="Normal 2 4 5 3 2 2 2" xfId="9183" xr:uid="{00000000-0005-0000-0000-0000D3180000}"/>
    <cellStyle name="Normal 2 4 5 3 2 3" xfId="6841" xr:uid="{00000000-0005-0000-0000-0000D4180000}"/>
    <cellStyle name="Normal 2 4 5 3 3" xfId="3644" xr:uid="{00000000-0005-0000-0000-0000D5180000}"/>
    <cellStyle name="Normal 2 4 5 3 3 2" xfId="9182" xr:uid="{00000000-0005-0000-0000-0000D6180000}"/>
    <cellStyle name="Normal 2 4 5 3 4" xfId="6840" xr:uid="{00000000-0005-0000-0000-0000D7180000}"/>
    <cellStyle name="Normal 2 4 5 4" xfId="1192" xr:uid="{00000000-0005-0000-0000-0000D8180000}"/>
    <cellStyle name="Normal 2 4 5 4 2" xfId="2479" xr:uid="{00000000-0005-0000-0000-0000D9180000}"/>
    <cellStyle name="Normal 2 4 5 4 2 2" xfId="4821" xr:uid="{00000000-0005-0000-0000-0000DA180000}"/>
    <cellStyle name="Normal 2 4 5 4 2 2 2" xfId="9185" xr:uid="{00000000-0005-0000-0000-0000DB180000}"/>
    <cellStyle name="Normal 2 4 5 4 2 3" xfId="6843" xr:uid="{00000000-0005-0000-0000-0000DC180000}"/>
    <cellStyle name="Normal 2 4 5 4 3" xfId="3536" xr:uid="{00000000-0005-0000-0000-0000DD180000}"/>
    <cellStyle name="Normal 2 4 5 4 3 2" xfId="9184" xr:uid="{00000000-0005-0000-0000-0000DE180000}"/>
    <cellStyle name="Normal 2 4 5 4 4" xfId="6842" xr:uid="{00000000-0005-0000-0000-0000DF180000}"/>
    <cellStyle name="Normal 2 4 5 5" xfId="814" xr:uid="{00000000-0005-0000-0000-0000E0180000}"/>
    <cellStyle name="Normal 2 4 5 5 2" xfId="2480" xr:uid="{00000000-0005-0000-0000-0000E1180000}"/>
    <cellStyle name="Normal 2 4 5 5 2 2" xfId="4822" xr:uid="{00000000-0005-0000-0000-0000E2180000}"/>
    <cellStyle name="Normal 2 4 5 5 2 2 2" xfId="9187" xr:uid="{00000000-0005-0000-0000-0000E3180000}"/>
    <cellStyle name="Normal 2 4 5 5 2 3" xfId="6845" xr:uid="{00000000-0005-0000-0000-0000E4180000}"/>
    <cellStyle name="Normal 2 4 5 5 3" xfId="3158" xr:uid="{00000000-0005-0000-0000-0000E5180000}"/>
    <cellStyle name="Normal 2 4 5 5 3 2" xfId="9186" xr:uid="{00000000-0005-0000-0000-0000E6180000}"/>
    <cellStyle name="Normal 2 4 5 5 4" xfId="6844" xr:uid="{00000000-0005-0000-0000-0000E7180000}"/>
    <cellStyle name="Normal 2 4 5 6" xfId="1712" xr:uid="{00000000-0005-0000-0000-0000E8180000}"/>
    <cellStyle name="Normal 2 4 5 6 2" xfId="2481" xr:uid="{00000000-0005-0000-0000-0000E9180000}"/>
    <cellStyle name="Normal 2 4 5 6 2 2" xfId="4823" xr:uid="{00000000-0005-0000-0000-0000EA180000}"/>
    <cellStyle name="Normal 2 4 5 6 2 2 2" xfId="9189" xr:uid="{00000000-0005-0000-0000-0000EB180000}"/>
    <cellStyle name="Normal 2 4 5 6 2 3" xfId="6847" xr:uid="{00000000-0005-0000-0000-0000EC180000}"/>
    <cellStyle name="Normal 2 4 5 6 3" xfId="4054" xr:uid="{00000000-0005-0000-0000-0000ED180000}"/>
    <cellStyle name="Normal 2 4 5 6 3 2" xfId="9188" xr:uid="{00000000-0005-0000-0000-0000EE180000}"/>
    <cellStyle name="Normal 2 4 5 6 4" xfId="6846" xr:uid="{00000000-0005-0000-0000-0000EF180000}"/>
    <cellStyle name="Normal 2 4 5 7" xfId="2475" xr:uid="{00000000-0005-0000-0000-0000F0180000}"/>
    <cellStyle name="Normal 2 4 5 7 2" xfId="4817" xr:uid="{00000000-0005-0000-0000-0000F1180000}"/>
    <cellStyle name="Normal 2 4 5 7 2 2" xfId="9190" xr:uid="{00000000-0005-0000-0000-0000F2180000}"/>
    <cellStyle name="Normal 2 4 5 7 3" xfId="6848" xr:uid="{00000000-0005-0000-0000-0000F3180000}"/>
    <cellStyle name="Normal 2 4 5 8" xfId="2982" xr:uid="{00000000-0005-0000-0000-0000F4180000}"/>
    <cellStyle name="Normal 2 4 5 8 2" xfId="9177" xr:uid="{00000000-0005-0000-0000-0000F5180000}"/>
    <cellStyle name="Normal 2 4 5 9" xfId="6835" xr:uid="{00000000-0005-0000-0000-0000F6180000}"/>
    <cellStyle name="Normal 2 4 6" xfId="665" xr:uid="{00000000-0005-0000-0000-0000F7180000}"/>
    <cellStyle name="Normal 2 4 6 2" xfId="976" xr:uid="{00000000-0005-0000-0000-0000F8180000}"/>
    <cellStyle name="Normal 2 4 6 2 2" xfId="1462" xr:uid="{00000000-0005-0000-0000-0000F9180000}"/>
    <cellStyle name="Normal 2 4 6 2 2 2" xfId="2484" xr:uid="{00000000-0005-0000-0000-0000FA180000}"/>
    <cellStyle name="Normal 2 4 6 2 2 2 2" xfId="4826" xr:uid="{00000000-0005-0000-0000-0000FB180000}"/>
    <cellStyle name="Normal 2 4 6 2 2 2 2 2" xfId="9194" xr:uid="{00000000-0005-0000-0000-0000FC180000}"/>
    <cellStyle name="Normal 2 4 6 2 2 2 3" xfId="6852" xr:uid="{00000000-0005-0000-0000-0000FD180000}"/>
    <cellStyle name="Normal 2 4 6 2 2 3" xfId="3806" xr:uid="{00000000-0005-0000-0000-0000FE180000}"/>
    <cellStyle name="Normal 2 4 6 2 2 3 2" xfId="9193" xr:uid="{00000000-0005-0000-0000-0000FF180000}"/>
    <cellStyle name="Normal 2 4 6 2 2 4" xfId="6851" xr:uid="{00000000-0005-0000-0000-000000190000}"/>
    <cellStyle name="Normal 2 4 6 2 3" xfId="2483" xr:uid="{00000000-0005-0000-0000-000001190000}"/>
    <cellStyle name="Normal 2 4 6 2 3 2" xfId="4825" xr:uid="{00000000-0005-0000-0000-000002190000}"/>
    <cellStyle name="Normal 2 4 6 2 3 2 2" xfId="9195" xr:uid="{00000000-0005-0000-0000-000003190000}"/>
    <cellStyle name="Normal 2 4 6 2 3 3" xfId="6853" xr:uid="{00000000-0005-0000-0000-000004190000}"/>
    <cellStyle name="Normal 2 4 6 2 4" xfId="3320" xr:uid="{00000000-0005-0000-0000-000005190000}"/>
    <cellStyle name="Normal 2 4 6 2 4 2" xfId="9192" xr:uid="{00000000-0005-0000-0000-000006190000}"/>
    <cellStyle name="Normal 2 4 6 2 5" xfId="6850" xr:uid="{00000000-0005-0000-0000-000007190000}"/>
    <cellStyle name="Normal 2 4 6 3" xfId="1354" xr:uid="{00000000-0005-0000-0000-000008190000}"/>
    <cellStyle name="Normal 2 4 6 3 2" xfId="2485" xr:uid="{00000000-0005-0000-0000-000009190000}"/>
    <cellStyle name="Normal 2 4 6 3 2 2" xfId="4827" xr:uid="{00000000-0005-0000-0000-00000A190000}"/>
    <cellStyle name="Normal 2 4 6 3 2 2 2" xfId="9197" xr:uid="{00000000-0005-0000-0000-00000B190000}"/>
    <cellStyle name="Normal 2 4 6 3 2 3" xfId="6855" xr:uid="{00000000-0005-0000-0000-00000C190000}"/>
    <cellStyle name="Normal 2 4 6 3 3" xfId="3698" xr:uid="{00000000-0005-0000-0000-00000D190000}"/>
    <cellStyle name="Normal 2 4 6 3 3 2" xfId="9196" xr:uid="{00000000-0005-0000-0000-00000E190000}"/>
    <cellStyle name="Normal 2 4 6 3 4" xfId="6854" xr:uid="{00000000-0005-0000-0000-00000F190000}"/>
    <cellStyle name="Normal 2 4 6 4" xfId="1138" xr:uid="{00000000-0005-0000-0000-000010190000}"/>
    <cellStyle name="Normal 2 4 6 4 2" xfId="2486" xr:uid="{00000000-0005-0000-0000-000011190000}"/>
    <cellStyle name="Normal 2 4 6 4 2 2" xfId="4828" xr:uid="{00000000-0005-0000-0000-000012190000}"/>
    <cellStyle name="Normal 2 4 6 4 2 2 2" xfId="9199" xr:uid="{00000000-0005-0000-0000-000013190000}"/>
    <cellStyle name="Normal 2 4 6 4 2 3" xfId="6857" xr:uid="{00000000-0005-0000-0000-000014190000}"/>
    <cellStyle name="Normal 2 4 6 4 3" xfId="3482" xr:uid="{00000000-0005-0000-0000-000015190000}"/>
    <cellStyle name="Normal 2 4 6 4 3 2" xfId="9198" xr:uid="{00000000-0005-0000-0000-000016190000}"/>
    <cellStyle name="Normal 2 4 6 4 4" xfId="6856" xr:uid="{00000000-0005-0000-0000-000017190000}"/>
    <cellStyle name="Normal 2 4 6 5" xfId="868" xr:uid="{00000000-0005-0000-0000-000018190000}"/>
    <cellStyle name="Normal 2 4 6 5 2" xfId="2487" xr:uid="{00000000-0005-0000-0000-000019190000}"/>
    <cellStyle name="Normal 2 4 6 5 2 2" xfId="4829" xr:uid="{00000000-0005-0000-0000-00001A190000}"/>
    <cellStyle name="Normal 2 4 6 5 2 2 2" xfId="9201" xr:uid="{00000000-0005-0000-0000-00001B190000}"/>
    <cellStyle name="Normal 2 4 6 5 2 3" xfId="6859" xr:uid="{00000000-0005-0000-0000-00001C190000}"/>
    <cellStyle name="Normal 2 4 6 5 3" xfId="3212" xr:uid="{00000000-0005-0000-0000-00001D190000}"/>
    <cellStyle name="Normal 2 4 6 5 3 2" xfId="9200" xr:uid="{00000000-0005-0000-0000-00001E190000}"/>
    <cellStyle name="Normal 2 4 6 5 4" xfId="6858" xr:uid="{00000000-0005-0000-0000-00001F190000}"/>
    <cellStyle name="Normal 2 4 6 6" xfId="2482" xr:uid="{00000000-0005-0000-0000-000020190000}"/>
    <cellStyle name="Normal 2 4 6 6 2" xfId="4824" xr:uid="{00000000-0005-0000-0000-000021190000}"/>
    <cellStyle name="Normal 2 4 6 6 2 2" xfId="9202" xr:uid="{00000000-0005-0000-0000-000022190000}"/>
    <cellStyle name="Normal 2 4 6 6 3" xfId="6860" xr:uid="{00000000-0005-0000-0000-000023190000}"/>
    <cellStyle name="Normal 2 4 6 7" xfId="3009" xr:uid="{00000000-0005-0000-0000-000024190000}"/>
    <cellStyle name="Normal 2 4 6 7 2" xfId="9191" xr:uid="{00000000-0005-0000-0000-000025190000}"/>
    <cellStyle name="Normal 2 4 6 8" xfId="6849" xr:uid="{00000000-0005-0000-0000-000026190000}"/>
    <cellStyle name="Normal 2 4 7" xfId="692" xr:uid="{00000000-0005-0000-0000-000027190000}"/>
    <cellStyle name="Normal 2 4 7 2" xfId="1408" xr:uid="{00000000-0005-0000-0000-000028190000}"/>
    <cellStyle name="Normal 2 4 7 2 2" xfId="2489" xr:uid="{00000000-0005-0000-0000-000029190000}"/>
    <cellStyle name="Normal 2 4 7 2 2 2" xfId="4831" xr:uid="{00000000-0005-0000-0000-00002A190000}"/>
    <cellStyle name="Normal 2 4 7 2 2 2 2" xfId="9205" xr:uid="{00000000-0005-0000-0000-00002B190000}"/>
    <cellStyle name="Normal 2 4 7 2 2 3" xfId="6863" xr:uid="{00000000-0005-0000-0000-00002C190000}"/>
    <cellStyle name="Normal 2 4 7 2 3" xfId="3752" xr:uid="{00000000-0005-0000-0000-00002D190000}"/>
    <cellStyle name="Normal 2 4 7 2 3 2" xfId="9204" xr:uid="{00000000-0005-0000-0000-00002E190000}"/>
    <cellStyle name="Normal 2 4 7 2 4" xfId="6862" xr:uid="{00000000-0005-0000-0000-00002F190000}"/>
    <cellStyle name="Normal 2 4 7 3" xfId="922" xr:uid="{00000000-0005-0000-0000-000030190000}"/>
    <cellStyle name="Normal 2 4 7 3 2" xfId="2490" xr:uid="{00000000-0005-0000-0000-000031190000}"/>
    <cellStyle name="Normal 2 4 7 3 2 2" xfId="4832" xr:uid="{00000000-0005-0000-0000-000032190000}"/>
    <cellStyle name="Normal 2 4 7 3 2 2 2" xfId="9207" xr:uid="{00000000-0005-0000-0000-000033190000}"/>
    <cellStyle name="Normal 2 4 7 3 2 3" xfId="6865" xr:uid="{00000000-0005-0000-0000-000034190000}"/>
    <cellStyle name="Normal 2 4 7 3 3" xfId="3266" xr:uid="{00000000-0005-0000-0000-000035190000}"/>
    <cellStyle name="Normal 2 4 7 3 3 2" xfId="9206" xr:uid="{00000000-0005-0000-0000-000036190000}"/>
    <cellStyle name="Normal 2 4 7 3 4" xfId="6864" xr:uid="{00000000-0005-0000-0000-000037190000}"/>
    <cellStyle name="Normal 2 4 7 4" xfId="2488" xr:uid="{00000000-0005-0000-0000-000038190000}"/>
    <cellStyle name="Normal 2 4 7 4 2" xfId="4830" xr:uid="{00000000-0005-0000-0000-000039190000}"/>
    <cellStyle name="Normal 2 4 7 4 2 2" xfId="9208" xr:uid="{00000000-0005-0000-0000-00003A190000}"/>
    <cellStyle name="Normal 2 4 7 4 3" xfId="6866" xr:uid="{00000000-0005-0000-0000-00003B190000}"/>
    <cellStyle name="Normal 2 4 7 5" xfId="3036" xr:uid="{00000000-0005-0000-0000-00003C190000}"/>
    <cellStyle name="Normal 2 4 7 5 2" xfId="9203" xr:uid="{00000000-0005-0000-0000-00003D190000}"/>
    <cellStyle name="Normal 2 4 7 6" xfId="6861" xr:uid="{00000000-0005-0000-0000-00003E190000}"/>
    <cellStyle name="Normal 2 4 8" xfId="719" xr:uid="{00000000-0005-0000-0000-00003F190000}"/>
    <cellStyle name="Normal 2 4 8 2" xfId="1246" xr:uid="{00000000-0005-0000-0000-000040190000}"/>
    <cellStyle name="Normal 2 4 8 2 2" xfId="2492" xr:uid="{00000000-0005-0000-0000-000041190000}"/>
    <cellStyle name="Normal 2 4 8 2 2 2" xfId="4834" xr:uid="{00000000-0005-0000-0000-000042190000}"/>
    <cellStyle name="Normal 2 4 8 2 2 2 2" xfId="9211" xr:uid="{00000000-0005-0000-0000-000043190000}"/>
    <cellStyle name="Normal 2 4 8 2 2 3" xfId="6869" xr:uid="{00000000-0005-0000-0000-000044190000}"/>
    <cellStyle name="Normal 2 4 8 2 3" xfId="3590" xr:uid="{00000000-0005-0000-0000-000045190000}"/>
    <cellStyle name="Normal 2 4 8 2 3 2" xfId="9210" xr:uid="{00000000-0005-0000-0000-000046190000}"/>
    <cellStyle name="Normal 2 4 8 2 4" xfId="6868" xr:uid="{00000000-0005-0000-0000-000047190000}"/>
    <cellStyle name="Normal 2 4 8 3" xfId="2491" xr:uid="{00000000-0005-0000-0000-000048190000}"/>
    <cellStyle name="Normal 2 4 8 3 2" xfId="4833" xr:uid="{00000000-0005-0000-0000-000049190000}"/>
    <cellStyle name="Normal 2 4 8 3 2 2" xfId="9212" xr:uid="{00000000-0005-0000-0000-00004A190000}"/>
    <cellStyle name="Normal 2 4 8 3 3" xfId="6870" xr:uid="{00000000-0005-0000-0000-00004B190000}"/>
    <cellStyle name="Normal 2 4 8 4" xfId="3063" xr:uid="{00000000-0005-0000-0000-00004C190000}"/>
    <cellStyle name="Normal 2 4 8 4 2" xfId="9209" xr:uid="{00000000-0005-0000-0000-00004D190000}"/>
    <cellStyle name="Normal 2 4 8 5" xfId="6867" xr:uid="{00000000-0005-0000-0000-00004E190000}"/>
    <cellStyle name="Normal 2 4 9" xfId="1084" xr:uid="{00000000-0005-0000-0000-00004F190000}"/>
    <cellStyle name="Normal 2 4 9 2" xfId="2493" xr:uid="{00000000-0005-0000-0000-000050190000}"/>
    <cellStyle name="Normal 2 4 9 2 2" xfId="4835" xr:uid="{00000000-0005-0000-0000-000051190000}"/>
    <cellStyle name="Normal 2 4 9 2 2 2" xfId="9214" xr:uid="{00000000-0005-0000-0000-000052190000}"/>
    <cellStyle name="Normal 2 4 9 2 3" xfId="6872" xr:uid="{00000000-0005-0000-0000-000053190000}"/>
    <cellStyle name="Normal 2 4 9 3" xfId="3428" xr:uid="{00000000-0005-0000-0000-000054190000}"/>
    <cellStyle name="Normal 2 4 9 3 2" xfId="9213" xr:uid="{00000000-0005-0000-0000-000055190000}"/>
    <cellStyle name="Normal 2 4 9 4" xfId="6871" xr:uid="{00000000-0005-0000-0000-000056190000}"/>
    <cellStyle name="Normal 2 5" xfId="313" xr:uid="{00000000-0005-0000-0000-000057190000}"/>
    <cellStyle name="Normal 2 5 2" xfId="527" xr:uid="{00000000-0005-0000-0000-000058190000}"/>
    <cellStyle name="Normal 2 6" xfId="314" xr:uid="{00000000-0005-0000-0000-000059190000}"/>
    <cellStyle name="Normal 2 6 2" xfId="528" xr:uid="{00000000-0005-0000-0000-00005A190000}"/>
    <cellStyle name="Normal 2 7" xfId="315" xr:uid="{00000000-0005-0000-0000-00005B190000}"/>
    <cellStyle name="Normal 2 7 2" xfId="529" xr:uid="{00000000-0005-0000-0000-00005C190000}"/>
    <cellStyle name="Normal 2 8" xfId="517" xr:uid="{00000000-0005-0000-0000-00005D190000}"/>
    <cellStyle name="Normal 2 8 10" xfId="2494" xr:uid="{00000000-0005-0000-0000-00005E190000}"/>
    <cellStyle name="Normal 2 8 10 2" xfId="4836" xr:uid="{00000000-0005-0000-0000-00005F190000}"/>
    <cellStyle name="Normal 2 8 10 2 2" xfId="9216" xr:uid="{00000000-0005-0000-0000-000060190000}"/>
    <cellStyle name="Normal 2 8 10 3" xfId="6874" xr:uid="{00000000-0005-0000-0000-000061190000}"/>
    <cellStyle name="Normal 2 8 11" xfId="2949" xr:uid="{00000000-0005-0000-0000-000062190000}"/>
    <cellStyle name="Normal 2 8 11 2" xfId="9215" xr:uid="{00000000-0005-0000-0000-000063190000}"/>
    <cellStyle name="Normal 2 8 12" xfId="6873" xr:uid="{00000000-0005-0000-0000-000064190000}"/>
    <cellStyle name="Normal 2 8 2" xfId="820" xr:uid="{00000000-0005-0000-0000-000065190000}"/>
    <cellStyle name="Normal 2 8 2 2" xfId="1036" xr:uid="{00000000-0005-0000-0000-000066190000}"/>
    <cellStyle name="Normal 2 8 2 2 2" xfId="1522" xr:uid="{00000000-0005-0000-0000-000067190000}"/>
    <cellStyle name="Normal 2 8 2 2 2 2" xfId="2497" xr:uid="{00000000-0005-0000-0000-000068190000}"/>
    <cellStyle name="Normal 2 8 2 2 2 2 2" xfId="4839" xr:uid="{00000000-0005-0000-0000-000069190000}"/>
    <cellStyle name="Normal 2 8 2 2 2 2 2 2" xfId="9220" xr:uid="{00000000-0005-0000-0000-00006A190000}"/>
    <cellStyle name="Normal 2 8 2 2 2 2 3" xfId="6878" xr:uid="{00000000-0005-0000-0000-00006B190000}"/>
    <cellStyle name="Normal 2 8 2 2 2 3" xfId="3866" xr:uid="{00000000-0005-0000-0000-00006C190000}"/>
    <cellStyle name="Normal 2 8 2 2 2 3 2" xfId="9219" xr:uid="{00000000-0005-0000-0000-00006D190000}"/>
    <cellStyle name="Normal 2 8 2 2 2 4" xfId="6877" xr:uid="{00000000-0005-0000-0000-00006E190000}"/>
    <cellStyle name="Normal 2 8 2 2 3" xfId="2496" xr:uid="{00000000-0005-0000-0000-00006F190000}"/>
    <cellStyle name="Normal 2 8 2 2 3 2" xfId="4838" xr:uid="{00000000-0005-0000-0000-000070190000}"/>
    <cellStyle name="Normal 2 8 2 2 3 2 2" xfId="9221" xr:uid="{00000000-0005-0000-0000-000071190000}"/>
    <cellStyle name="Normal 2 8 2 2 3 3" xfId="6879" xr:uid="{00000000-0005-0000-0000-000072190000}"/>
    <cellStyle name="Normal 2 8 2 2 4" xfId="3380" xr:uid="{00000000-0005-0000-0000-000073190000}"/>
    <cellStyle name="Normal 2 8 2 2 4 2" xfId="9218" xr:uid="{00000000-0005-0000-0000-000074190000}"/>
    <cellStyle name="Normal 2 8 2 2 5" xfId="6876" xr:uid="{00000000-0005-0000-0000-000075190000}"/>
    <cellStyle name="Normal 2 8 2 3" xfId="1306" xr:uid="{00000000-0005-0000-0000-000076190000}"/>
    <cellStyle name="Normal 2 8 2 3 2" xfId="2498" xr:uid="{00000000-0005-0000-0000-000077190000}"/>
    <cellStyle name="Normal 2 8 2 3 2 2" xfId="4840" xr:uid="{00000000-0005-0000-0000-000078190000}"/>
    <cellStyle name="Normal 2 8 2 3 2 2 2" xfId="9223" xr:uid="{00000000-0005-0000-0000-000079190000}"/>
    <cellStyle name="Normal 2 8 2 3 2 3" xfId="6881" xr:uid="{00000000-0005-0000-0000-00007A190000}"/>
    <cellStyle name="Normal 2 8 2 3 3" xfId="3650" xr:uid="{00000000-0005-0000-0000-00007B190000}"/>
    <cellStyle name="Normal 2 8 2 3 3 2" xfId="9222" xr:uid="{00000000-0005-0000-0000-00007C190000}"/>
    <cellStyle name="Normal 2 8 2 3 4" xfId="6880" xr:uid="{00000000-0005-0000-0000-00007D190000}"/>
    <cellStyle name="Normal 2 8 2 4" xfId="1198" xr:uid="{00000000-0005-0000-0000-00007E190000}"/>
    <cellStyle name="Normal 2 8 2 4 2" xfId="2499" xr:uid="{00000000-0005-0000-0000-00007F190000}"/>
    <cellStyle name="Normal 2 8 2 4 2 2" xfId="4841" xr:uid="{00000000-0005-0000-0000-000080190000}"/>
    <cellStyle name="Normal 2 8 2 4 2 2 2" xfId="9225" xr:uid="{00000000-0005-0000-0000-000081190000}"/>
    <cellStyle name="Normal 2 8 2 4 2 3" xfId="6883" xr:uid="{00000000-0005-0000-0000-000082190000}"/>
    <cellStyle name="Normal 2 8 2 4 3" xfId="3542" xr:uid="{00000000-0005-0000-0000-000083190000}"/>
    <cellStyle name="Normal 2 8 2 4 3 2" xfId="9224" xr:uid="{00000000-0005-0000-0000-000084190000}"/>
    <cellStyle name="Normal 2 8 2 4 4" xfId="6882" xr:uid="{00000000-0005-0000-0000-000085190000}"/>
    <cellStyle name="Normal 2 8 2 5" xfId="1718" xr:uid="{00000000-0005-0000-0000-000086190000}"/>
    <cellStyle name="Normal 2 8 2 5 2" xfId="2500" xr:uid="{00000000-0005-0000-0000-000087190000}"/>
    <cellStyle name="Normal 2 8 2 5 2 2" xfId="4842" xr:uid="{00000000-0005-0000-0000-000088190000}"/>
    <cellStyle name="Normal 2 8 2 5 2 2 2" xfId="9227" xr:uid="{00000000-0005-0000-0000-000089190000}"/>
    <cellStyle name="Normal 2 8 2 5 2 3" xfId="6885" xr:uid="{00000000-0005-0000-0000-00008A190000}"/>
    <cellStyle name="Normal 2 8 2 5 3" xfId="4060" xr:uid="{00000000-0005-0000-0000-00008B190000}"/>
    <cellStyle name="Normal 2 8 2 5 3 2" xfId="9226" xr:uid="{00000000-0005-0000-0000-00008C190000}"/>
    <cellStyle name="Normal 2 8 2 5 4" xfId="6884" xr:uid="{00000000-0005-0000-0000-00008D190000}"/>
    <cellStyle name="Normal 2 8 2 6" xfId="2495" xr:uid="{00000000-0005-0000-0000-00008E190000}"/>
    <cellStyle name="Normal 2 8 2 6 2" xfId="4837" xr:uid="{00000000-0005-0000-0000-00008F190000}"/>
    <cellStyle name="Normal 2 8 2 6 2 2" xfId="9228" xr:uid="{00000000-0005-0000-0000-000090190000}"/>
    <cellStyle name="Normal 2 8 2 6 3" xfId="6886" xr:uid="{00000000-0005-0000-0000-000091190000}"/>
    <cellStyle name="Normal 2 8 2 7" xfId="3164" xr:uid="{00000000-0005-0000-0000-000092190000}"/>
    <cellStyle name="Normal 2 8 2 7 2" xfId="9217" xr:uid="{00000000-0005-0000-0000-000093190000}"/>
    <cellStyle name="Normal 2 8 2 8" xfId="6875" xr:uid="{00000000-0005-0000-0000-000094190000}"/>
    <cellStyle name="Normal 2 8 3" xfId="874" xr:uid="{00000000-0005-0000-0000-000095190000}"/>
    <cellStyle name="Normal 2 8 3 2" xfId="982" xr:uid="{00000000-0005-0000-0000-000096190000}"/>
    <cellStyle name="Normal 2 8 3 2 2" xfId="1468" xr:uid="{00000000-0005-0000-0000-000097190000}"/>
    <cellStyle name="Normal 2 8 3 2 2 2" xfId="2503" xr:uid="{00000000-0005-0000-0000-000098190000}"/>
    <cellStyle name="Normal 2 8 3 2 2 2 2" xfId="4845" xr:uid="{00000000-0005-0000-0000-000099190000}"/>
    <cellStyle name="Normal 2 8 3 2 2 2 2 2" xfId="9232" xr:uid="{00000000-0005-0000-0000-00009A190000}"/>
    <cellStyle name="Normal 2 8 3 2 2 2 3" xfId="6890" xr:uid="{00000000-0005-0000-0000-00009B190000}"/>
    <cellStyle name="Normal 2 8 3 2 2 3" xfId="3812" xr:uid="{00000000-0005-0000-0000-00009C190000}"/>
    <cellStyle name="Normal 2 8 3 2 2 3 2" xfId="9231" xr:uid="{00000000-0005-0000-0000-00009D190000}"/>
    <cellStyle name="Normal 2 8 3 2 2 4" xfId="6889" xr:uid="{00000000-0005-0000-0000-00009E190000}"/>
    <cellStyle name="Normal 2 8 3 2 3" xfId="2502" xr:uid="{00000000-0005-0000-0000-00009F190000}"/>
    <cellStyle name="Normal 2 8 3 2 3 2" xfId="4844" xr:uid="{00000000-0005-0000-0000-0000A0190000}"/>
    <cellStyle name="Normal 2 8 3 2 3 2 2" xfId="9233" xr:uid="{00000000-0005-0000-0000-0000A1190000}"/>
    <cellStyle name="Normal 2 8 3 2 3 3" xfId="6891" xr:uid="{00000000-0005-0000-0000-0000A2190000}"/>
    <cellStyle name="Normal 2 8 3 2 4" xfId="3326" xr:uid="{00000000-0005-0000-0000-0000A3190000}"/>
    <cellStyle name="Normal 2 8 3 2 4 2" xfId="9230" xr:uid="{00000000-0005-0000-0000-0000A4190000}"/>
    <cellStyle name="Normal 2 8 3 2 5" xfId="6888" xr:uid="{00000000-0005-0000-0000-0000A5190000}"/>
    <cellStyle name="Normal 2 8 3 3" xfId="1360" xr:uid="{00000000-0005-0000-0000-0000A6190000}"/>
    <cellStyle name="Normal 2 8 3 3 2" xfId="2504" xr:uid="{00000000-0005-0000-0000-0000A7190000}"/>
    <cellStyle name="Normal 2 8 3 3 2 2" xfId="4846" xr:uid="{00000000-0005-0000-0000-0000A8190000}"/>
    <cellStyle name="Normal 2 8 3 3 2 2 2" xfId="9235" xr:uid="{00000000-0005-0000-0000-0000A9190000}"/>
    <cellStyle name="Normal 2 8 3 3 2 3" xfId="6893" xr:uid="{00000000-0005-0000-0000-0000AA190000}"/>
    <cellStyle name="Normal 2 8 3 3 3" xfId="3704" xr:uid="{00000000-0005-0000-0000-0000AB190000}"/>
    <cellStyle name="Normal 2 8 3 3 3 2" xfId="9234" xr:uid="{00000000-0005-0000-0000-0000AC190000}"/>
    <cellStyle name="Normal 2 8 3 3 4" xfId="6892" xr:uid="{00000000-0005-0000-0000-0000AD190000}"/>
    <cellStyle name="Normal 2 8 3 4" xfId="1144" xr:uid="{00000000-0005-0000-0000-0000AE190000}"/>
    <cellStyle name="Normal 2 8 3 4 2" xfId="2505" xr:uid="{00000000-0005-0000-0000-0000AF190000}"/>
    <cellStyle name="Normal 2 8 3 4 2 2" xfId="4847" xr:uid="{00000000-0005-0000-0000-0000B0190000}"/>
    <cellStyle name="Normal 2 8 3 4 2 2 2" xfId="9237" xr:uid="{00000000-0005-0000-0000-0000B1190000}"/>
    <cellStyle name="Normal 2 8 3 4 2 3" xfId="6895" xr:uid="{00000000-0005-0000-0000-0000B2190000}"/>
    <cellStyle name="Normal 2 8 3 4 3" xfId="3488" xr:uid="{00000000-0005-0000-0000-0000B3190000}"/>
    <cellStyle name="Normal 2 8 3 4 3 2" xfId="9236" xr:uid="{00000000-0005-0000-0000-0000B4190000}"/>
    <cellStyle name="Normal 2 8 3 4 4" xfId="6894" xr:uid="{00000000-0005-0000-0000-0000B5190000}"/>
    <cellStyle name="Normal 2 8 3 5" xfId="2501" xr:uid="{00000000-0005-0000-0000-0000B6190000}"/>
    <cellStyle name="Normal 2 8 3 5 2" xfId="4843" xr:uid="{00000000-0005-0000-0000-0000B7190000}"/>
    <cellStyle name="Normal 2 8 3 5 2 2" xfId="9238" xr:uid="{00000000-0005-0000-0000-0000B8190000}"/>
    <cellStyle name="Normal 2 8 3 5 3" xfId="6896" xr:uid="{00000000-0005-0000-0000-0000B9190000}"/>
    <cellStyle name="Normal 2 8 3 6" xfId="3218" xr:uid="{00000000-0005-0000-0000-0000BA190000}"/>
    <cellStyle name="Normal 2 8 3 6 2" xfId="9229" xr:uid="{00000000-0005-0000-0000-0000BB190000}"/>
    <cellStyle name="Normal 2 8 3 7" xfId="6887" xr:uid="{00000000-0005-0000-0000-0000BC190000}"/>
    <cellStyle name="Normal 2 8 4" xfId="928" xr:uid="{00000000-0005-0000-0000-0000BD190000}"/>
    <cellStyle name="Normal 2 8 4 2" xfId="1414" xr:uid="{00000000-0005-0000-0000-0000BE190000}"/>
    <cellStyle name="Normal 2 8 4 2 2" xfId="2507" xr:uid="{00000000-0005-0000-0000-0000BF190000}"/>
    <cellStyle name="Normal 2 8 4 2 2 2" xfId="4849" xr:uid="{00000000-0005-0000-0000-0000C0190000}"/>
    <cellStyle name="Normal 2 8 4 2 2 2 2" xfId="9241" xr:uid="{00000000-0005-0000-0000-0000C1190000}"/>
    <cellStyle name="Normal 2 8 4 2 2 3" xfId="6899" xr:uid="{00000000-0005-0000-0000-0000C2190000}"/>
    <cellStyle name="Normal 2 8 4 2 3" xfId="3758" xr:uid="{00000000-0005-0000-0000-0000C3190000}"/>
    <cellStyle name="Normal 2 8 4 2 3 2" xfId="9240" xr:uid="{00000000-0005-0000-0000-0000C4190000}"/>
    <cellStyle name="Normal 2 8 4 2 4" xfId="6898" xr:uid="{00000000-0005-0000-0000-0000C5190000}"/>
    <cellStyle name="Normal 2 8 4 3" xfId="2506" xr:uid="{00000000-0005-0000-0000-0000C6190000}"/>
    <cellStyle name="Normal 2 8 4 3 2" xfId="4848" xr:uid="{00000000-0005-0000-0000-0000C7190000}"/>
    <cellStyle name="Normal 2 8 4 3 2 2" xfId="9242" xr:uid="{00000000-0005-0000-0000-0000C8190000}"/>
    <cellStyle name="Normal 2 8 4 3 3" xfId="6900" xr:uid="{00000000-0005-0000-0000-0000C9190000}"/>
    <cellStyle name="Normal 2 8 4 4" xfId="3272" xr:uid="{00000000-0005-0000-0000-0000CA190000}"/>
    <cellStyle name="Normal 2 8 4 4 2" xfId="9239" xr:uid="{00000000-0005-0000-0000-0000CB190000}"/>
    <cellStyle name="Normal 2 8 4 5" xfId="6897" xr:uid="{00000000-0005-0000-0000-0000CC190000}"/>
    <cellStyle name="Normal 2 8 5" xfId="1252" xr:uid="{00000000-0005-0000-0000-0000CD190000}"/>
    <cellStyle name="Normal 2 8 5 2" xfId="2508" xr:uid="{00000000-0005-0000-0000-0000CE190000}"/>
    <cellStyle name="Normal 2 8 5 2 2" xfId="4850" xr:uid="{00000000-0005-0000-0000-0000CF190000}"/>
    <cellStyle name="Normal 2 8 5 2 2 2" xfId="9244" xr:uid="{00000000-0005-0000-0000-0000D0190000}"/>
    <cellStyle name="Normal 2 8 5 2 3" xfId="6902" xr:uid="{00000000-0005-0000-0000-0000D1190000}"/>
    <cellStyle name="Normal 2 8 5 3" xfId="3596" xr:uid="{00000000-0005-0000-0000-0000D2190000}"/>
    <cellStyle name="Normal 2 8 5 3 2" xfId="9243" xr:uid="{00000000-0005-0000-0000-0000D3190000}"/>
    <cellStyle name="Normal 2 8 5 4" xfId="6901" xr:uid="{00000000-0005-0000-0000-0000D4190000}"/>
    <cellStyle name="Normal 2 8 6" xfId="1090" xr:uid="{00000000-0005-0000-0000-0000D5190000}"/>
    <cellStyle name="Normal 2 8 6 2" xfId="2509" xr:uid="{00000000-0005-0000-0000-0000D6190000}"/>
    <cellStyle name="Normal 2 8 6 2 2" xfId="4851" xr:uid="{00000000-0005-0000-0000-0000D7190000}"/>
    <cellStyle name="Normal 2 8 6 2 2 2" xfId="9246" xr:uid="{00000000-0005-0000-0000-0000D8190000}"/>
    <cellStyle name="Normal 2 8 6 2 3" xfId="6904" xr:uid="{00000000-0005-0000-0000-0000D9190000}"/>
    <cellStyle name="Normal 2 8 6 3" xfId="3434" xr:uid="{00000000-0005-0000-0000-0000DA190000}"/>
    <cellStyle name="Normal 2 8 6 3 2" xfId="9245" xr:uid="{00000000-0005-0000-0000-0000DB190000}"/>
    <cellStyle name="Normal 2 8 6 4" xfId="6903" xr:uid="{00000000-0005-0000-0000-0000DC190000}"/>
    <cellStyle name="Normal 2 8 7" xfId="1576" xr:uid="{00000000-0005-0000-0000-0000DD190000}"/>
    <cellStyle name="Normal 2 8 7 2" xfId="2510" xr:uid="{00000000-0005-0000-0000-0000DE190000}"/>
    <cellStyle name="Normal 2 8 7 2 2" xfId="4852" xr:uid="{00000000-0005-0000-0000-0000DF190000}"/>
    <cellStyle name="Normal 2 8 7 2 2 2" xfId="9248" xr:uid="{00000000-0005-0000-0000-0000E0190000}"/>
    <cellStyle name="Normal 2 8 7 2 3" xfId="6906" xr:uid="{00000000-0005-0000-0000-0000E1190000}"/>
    <cellStyle name="Normal 2 8 7 3" xfId="3920" xr:uid="{00000000-0005-0000-0000-0000E2190000}"/>
    <cellStyle name="Normal 2 8 7 3 2" xfId="9247" xr:uid="{00000000-0005-0000-0000-0000E3190000}"/>
    <cellStyle name="Normal 2 8 7 4" xfId="6905" xr:uid="{00000000-0005-0000-0000-0000E4190000}"/>
    <cellStyle name="Normal 2 8 8" xfId="766" xr:uid="{00000000-0005-0000-0000-0000E5190000}"/>
    <cellStyle name="Normal 2 8 8 2" xfId="2511" xr:uid="{00000000-0005-0000-0000-0000E6190000}"/>
    <cellStyle name="Normal 2 8 8 2 2" xfId="4853" xr:uid="{00000000-0005-0000-0000-0000E7190000}"/>
    <cellStyle name="Normal 2 8 8 2 2 2" xfId="9250" xr:uid="{00000000-0005-0000-0000-0000E8190000}"/>
    <cellStyle name="Normal 2 8 8 2 3" xfId="6908" xr:uid="{00000000-0005-0000-0000-0000E9190000}"/>
    <cellStyle name="Normal 2 8 8 3" xfId="3110" xr:uid="{00000000-0005-0000-0000-0000EA190000}"/>
    <cellStyle name="Normal 2 8 8 3 2" xfId="9249" xr:uid="{00000000-0005-0000-0000-0000EB190000}"/>
    <cellStyle name="Normal 2 8 8 4" xfId="6907" xr:uid="{00000000-0005-0000-0000-0000EC190000}"/>
    <cellStyle name="Normal 2 8 9" xfId="1657" xr:uid="{00000000-0005-0000-0000-0000ED190000}"/>
    <cellStyle name="Normal 2 8 9 2" xfId="2512" xr:uid="{00000000-0005-0000-0000-0000EE190000}"/>
    <cellStyle name="Normal 2 8 9 2 2" xfId="4854" xr:uid="{00000000-0005-0000-0000-0000EF190000}"/>
    <cellStyle name="Normal 2 8 9 2 2 2" xfId="9252" xr:uid="{00000000-0005-0000-0000-0000F0190000}"/>
    <cellStyle name="Normal 2 8 9 2 3" xfId="6910" xr:uid="{00000000-0005-0000-0000-0000F1190000}"/>
    <cellStyle name="Normal 2 8 9 3" xfId="4001" xr:uid="{00000000-0005-0000-0000-0000F2190000}"/>
    <cellStyle name="Normal 2 8 9 3 2" xfId="9251" xr:uid="{00000000-0005-0000-0000-0000F3190000}"/>
    <cellStyle name="Normal 2 8 9 4" xfId="6909" xr:uid="{00000000-0005-0000-0000-0000F4190000}"/>
    <cellStyle name="Normal 2 9" xfId="632" xr:uid="{00000000-0005-0000-0000-0000F5190000}"/>
    <cellStyle name="Normal 2 9 2" xfId="1019" xr:uid="{00000000-0005-0000-0000-0000F6190000}"/>
    <cellStyle name="Normal 2 9 2 2" xfId="1505" xr:uid="{00000000-0005-0000-0000-0000F7190000}"/>
    <cellStyle name="Normal 2 9 2 2 2" xfId="2515" xr:uid="{00000000-0005-0000-0000-0000F8190000}"/>
    <cellStyle name="Normal 2 9 2 2 2 2" xfId="4857" xr:uid="{00000000-0005-0000-0000-0000F9190000}"/>
    <cellStyle name="Normal 2 9 2 2 2 2 2" xfId="9256" xr:uid="{00000000-0005-0000-0000-0000FA190000}"/>
    <cellStyle name="Normal 2 9 2 2 2 3" xfId="6914" xr:uid="{00000000-0005-0000-0000-0000FB190000}"/>
    <cellStyle name="Normal 2 9 2 2 3" xfId="3849" xr:uid="{00000000-0005-0000-0000-0000FC190000}"/>
    <cellStyle name="Normal 2 9 2 2 3 2" xfId="9255" xr:uid="{00000000-0005-0000-0000-0000FD190000}"/>
    <cellStyle name="Normal 2 9 2 2 4" xfId="6913" xr:uid="{00000000-0005-0000-0000-0000FE190000}"/>
    <cellStyle name="Normal 2 9 2 3" xfId="2514" xr:uid="{00000000-0005-0000-0000-0000FF190000}"/>
    <cellStyle name="Normal 2 9 2 3 2" xfId="4856" xr:uid="{00000000-0005-0000-0000-0000001A0000}"/>
    <cellStyle name="Normal 2 9 2 3 2 2" xfId="9257" xr:uid="{00000000-0005-0000-0000-0000011A0000}"/>
    <cellStyle name="Normal 2 9 2 3 3" xfId="6915" xr:uid="{00000000-0005-0000-0000-0000021A0000}"/>
    <cellStyle name="Normal 2 9 2 4" xfId="3363" xr:uid="{00000000-0005-0000-0000-0000031A0000}"/>
    <cellStyle name="Normal 2 9 2 4 2" xfId="9254" xr:uid="{00000000-0005-0000-0000-0000041A0000}"/>
    <cellStyle name="Normal 2 9 2 5" xfId="6912" xr:uid="{00000000-0005-0000-0000-0000051A0000}"/>
    <cellStyle name="Normal 2 9 3" xfId="1289" xr:uid="{00000000-0005-0000-0000-0000061A0000}"/>
    <cellStyle name="Normal 2 9 3 2" xfId="2516" xr:uid="{00000000-0005-0000-0000-0000071A0000}"/>
    <cellStyle name="Normal 2 9 3 2 2" xfId="4858" xr:uid="{00000000-0005-0000-0000-0000081A0000}"/>
    <cellStyle name="Normal 2 9 3 2 2 2" xfId="9259" xr:uid="{00000000-0005-0000-0000-0000091A0000}"/>
    <cellStyle name="Normal 2 9 3 2 3" xfId="6917" xr:uid="{00000000-0005-0000-0000-00000A1A0000}"/>
    <cellStyle name="Normal 2 9 3 3" xfId="3633" xr:uid="{00000000-0005-0000-0000-00000B1A0000}"/>
    <cellStyle name="Normal 2 9 3 3 2" xfId="9258" xr:uid="{00000000-0005-0000-0000-00000C1A0000}"/>
    <cellStyle name="Normal 2 9 3 4" xfId="6916" xr:uid="{00000000-0005-0000-0000-00000D1A0000}"/>
    <cellStyle name="Normal 2 9 4" xfId="1181" xr:uid="{00000000-0005-0000-0000-00000E1A0000}"/>
    <cellStyle name="Normal 2 9 4 2" xfId="2517" xr:uid="{00000000-0005-0000-0000-00000F1A0000}"/>
    <cellStyle name="Normal 2 9 4 2 2" xfId="4859" xr:uid="{00000000-0005-0000-0000-0000101A0000}"/>
    <cellStyle name="Normal 2 9 4 2 2 2" xfId="9261" xr:uid="{00000000-0005-0000-0000-0000111A0000}"/>
    <cellStyle name="Normal 2 9 4 2 3" xfId="6919" xr:uid="{00000000-0005-0000-0000-0000121A0000}"/>
    <cellStyle name="Normal 2 9 4 3" xfId="3525" xr:uid="{00000000-0005-0000-0000-0000131A0000}"/>
    <cellStyle name="Normal 2 9 4 3 2" xfId="9260" xr:uid="{00000000-0005-0000-0000-0000141A0000}"/>
    <cellStyle name="Normal 2 9 4 4" xfId="6918" xr:uid="{00000000-0005-0000-0000-0000151A0000}"/>
    <cellStyle name="Normal 2 9 5" xfId="803" xr:uid="{00000000-0005-0000-0000-0000161A0000}"/>
    <cellStyle name="Normal 2 9 5 2" xfId="2518" xr:uid="{00000000-0005-0000-0000-0000171A0000}"/>
    <cellStyle name="Normal 2 9 5 2 2" xfId="4860" xr:uid="{00000000-0005-0000-0000-0000181A0000}"/>
    <cellStyle name="Normal 2 9 5 2 2 2" xfId="9263" xr:uid="{00000000-0005-0000-0000-0000191A0000}"/>
    <cellStyle name="Normal 2 9 5 2 3" xfId="6921" xr:uid="{00000000-0005-0000-0000-00001A1A0000}"/>
    <cellStyle name="Normal 2 9 5 3" xfId="3147" xr:uid="{00000000-0005-0000-0000-00001B1A0000}"/>
    <cellStyle name="Normal 2 9 5 3 2" xfId="9262" xr:uid="{00000000-0005-0000-0000-00001C1A0000}"/>
    <cellStyle name="Normal 2 9 5 4" xfId="6920" xr:uid="{00000000-0005-0000-0000-00001D1A0000}"/>
    <cellStyle name="Normal 2 9 6" xfId="1701" xr:uid="{00000000-0005-0000-0000-00001E1A0000}"/>
    <cellStyle name="Normal 2 9 6 2" xfId="2519" xr:uid="{00000000-0005-0000-0000-00001F1A0000}"/>
    <cellStyle name="Normal 2 9 6 2 2" xfId="4861" xr:uid="{00000000-0005-0000-0000-0000201A0000}"/>
    <cellStyle name="Normal 2 9 6 2 2 2" xfId="9265" xr:uid="{00000000-0005-0000-0000-0000211A0000}"/>
    <cellStyle name="Normal 2 9 6 2 3" xfId="6923" xr:uid="{00000000-0005-0000-0000-0000221A0000}"/>
    <cellStyle name="Normal 2 9 6 3" xfId="4043" xr:uid="{00000000-0005-0000-0000-0000231A0000}"/>
    <cellStyle name="Normal 2 9 6 3 2" xfId="9264" xr:uid="{00000000-0005-0000-0000-0000241A0000}"/>
    <cellStyle name="Normal 2 9 6 4" xfId="6922" xr:uid="{00000000-0005-0000-0000-0000251A0000}"/>
    <cellStyle name="Normal 2 9 7" xfId="2513" xr:uid="{00000000-0005-0000-0000-0000261A0000}"/>
    <cellStyle name="Normal 2 9 7 2" xfId="4855" xr:uid="{00000000-0005-0000-0000-0000271A0000}"/>
    <cellStyle name="Normal 2 9 7 2 2" xfId="9266" xr:uid="{00000000-0005-0000-0000-0000281A0000}"/>
    <cellStyle name="Normal 2 9 7 3" xfId="6924" xr:uid="{00000000-0005-0000-0000-0000291A0000}"/>
    <cellStyle name="Normal 2 9 8" xfId="2976" xr:uid="{00000000-0005-0000-0000-00002A1A0000}"/>
    <cellStyle name="Normal 2 9 8 2" xfId="9253" xr:uid="{00000000-0005-0000-0000-00002B1A0000}"/>
    <cellStyle name="Normal 2 9 9" xfId="6911" xr:uid="{00000000-0005-0000-0000-00002C1A0000}"/>
    <cellStyle name="Normal 20" xfId="316" xr:uid="{00000000-0005-0000-0000-00002D1A0000}"/>
    <cellStyle name="Normal 20 2" xfId="530" xr:uid="{00000000-0005-0000-0000-00002E1A0000}"/>
    <cellStyle name="Normal 21" xfId="317" xr:uid="{00000000-0005-0000-0000-00002F1A0000}"/>
    <cellStyle name="Normal 21 2" xfId="531" xr:uid="{00000000-0005-0000-0000-0000301A0000}"/>
    <cellStyle name="Normal 22" xfId="318" xr:uid="{00000000-0005-0000-0000-0000311A0000}"/>
    <cellStyle name="Normal 22 2" xfId="532" xr:uid="{00000000-0005-0000-0000-0000321A0000}"/>
    <cellStyle name="Normal 23" xfId="319" xr:uid="{00000000-0005-0000-0000-0000331A0000}"/>
    <cellStyle name="Normal 23 2" xfId="533" xr:uid="{00000000-0005-0000-0000-0000341A0000}"/>
    <cellStyle name="Normal 24" xfId="320" xr:uid="{00000000-0005-0000-0000-0000351A0000}"/>
    <cellStyle name="Normal 24 2" xfId="534" xr:uid="{00000000-0005-0000-0000-0000361A0000}"/>
    <cellStyle name="Normal 25" xfId="321" xr:uid="{00000000-0005-0000-0000-0000371A0000}"/>
    <cellStyle name="Normal 25 2" xfId="535" xr:uid="{00000000-0005-0000-0000-0000381A0000}"/>
    <cellStyle name="Normal 26" xfId="322" xr:uid="{00000000-0005-0000-0000-0000391A0000}"/>
    <cellStyle name="Normal 26 2" xfId="536" xr:uid="{00000000-0005-0000-0000-00003A1A0000}"/>
    <cellStyle name="Normal 27" xfId="323" xr:uid="{00000000-0005-0000-0000-00003B1A0000}"/>
    <cellStyle name="Normal 27 2" xfId="537" xr:uid="{00000000-0005-0000-0000-00003C1A0000}"/>
    <cellStyle name="Normal 28" xfId="324" xr:uid="{00000000-0005-0000-0000-00003D1A0000}"/>
    <cellStyle name="Normal 28 2" xfId="538" xr:uid="{00000000-0005-0000-0000-00003E1A0000}"/>
    <cellStyle name="Normal 29" xfId="325" xr:uid="{00000000-0005-0000-0000-00003F1A0000}"/>
    <cellStyle name="Normal 29 2" xfId="539" xr:uid="{00000000-0005-0000-0000-0000401A0000}"/>
    <cellStyle name="Normal 3" xfId="326" xr:uid="{00000000-0005-0000-0000-0000411A0000}"/>
    <cellStyle name="Normal 3 2" xfId="327" xr:uid="{00000000-0005-0000-0000-0000421A0000}"/>
    <cellStyle name="Normal 3 2 2" xfId="328" xr:uid="{00000000-0005-0000-0000-0000431A0000}"/>
    <cellStyle name="Normal 3 2 2 2" xfId="541" xr:uid="{00000000-0005-0000-0000-0000441A0000}"/>
    <cellStyle name="Normal 3 2 3" xfId="329" xr:uid="{00000000-0005-0000-0000-0000451A0000}"/>
    <cellStyle name="Normal 3 2 4" xfId="330" xr:uid="{00000000-0005-0000-0000-0000461A0000}"/>
    <cellStyle name="Normal 3 2 4 2" xfId="542" xr:uid="{00000000-0005-0000-0000-0000471A0000}"/>
    <cellStyle name="Normal 3 2 5" xfId="540" xr:uid="{00000000-0005-0000-0000-0000481A0000}"/>
    <cellStyle name="Normal 3 3" xfId="331" xr:uid="{00000000-0005-0000-0000-0000491A0000}"/>
    <cellStyle name="Normal 3 3 2" xfId="543" xr:uid="{00000000-0005-0000-0000-00004A1A0000}"/>
    <cellStyle name="Normal 3 4" xfId="332" xr:uid="{00000000-0005-0000-0000-00004B1A0000}"/>
    <cellStyle name="Normal 3 4 2" xfId="544" xr:uid="{00000000-0005-0000-0000-00004C1A0000}"/>
    <cellStyle name="Normal 3 5" xfId="333" xr:uid="{00000000-0005-0000-0000-00004D1A0000}"/>
    <cellStyle name="Normal 3 5 2" xfId="545" xr:uid="{00000000-0005-0000-0000-00004E1A0000}"/>
    <cellStyle name="Normal 3 6" xfId="334" xr:uid="{00000000-0005-0000-0000-00004F1A0000}"/>
    <cellStyle name="Normal 3 6 2" xfId="546" xr:uid="{00000000-0005-0000-0000-0000501A0000}"/>
    <cellStyle name="Normal 3 7" xfId="335" xr:uid="{00000000-0005-0000-0000-0000511A0000}"/>
    <cellStyle name="Normal 3 7 2" xfId="547" xr:uid="{00000000-0005-0000-0000-0000521A0000}"/>
    <cellStyle name="Normal 3 8" xfId="448" xr:uid="{00000000-0005-0000-0000-0000531A0000}"/>
    <cellStyle name="Normal 30" xfId="336" xr:uid="{00000000-0005-0000-0000-0000541A0000}"/>
    <cellStyle name="Normal 30 2" xfId="548" xr:uid="{00000000-0005-0000-0000-0000551A0000}"/>
    <cellStyle name="Normal 31" xfId="337" xr:uid="{00000000-0005-0000-0000-0000561A0000}"/>
    <cellStyle name="Normal 31 2" xfId="549" xr:uid="{00000000-0005-0000-0000-0000571A0000}"/>
    <cellStyle name="Normal 32" xfId="338" xr:uid="{00000000-0005-0000-0000-0000581A0000}"/>
    <cellStyle name="Normal 32 2" xfId="550" xr:uid="{00000000-0005-0000-0000-0000591A0000}"/>
    <cellStyle name="Normal 33" xfId="339" xr:uid="{00000000-0005-0000-0000-00005A1A0000}"/>
    <cellStyle name="Normal 33 2" xfId="551" xr:uid="{00000000-0005-0000-0000-00005B1A0000}"/>
    <cellStyle name="Normal 34" xfId="340" xr:uid="{00000000-0005-0000-0000-00005C1A0000}"/>
    <cellStyle name="Normal 34 2" xfId="552" xr:uid="{00000000-0005-0000-0000-00005D1A0000}"/>
    <cellStyle name="Normal 35" xfId="341" xr:uid="{00000000-0005-0000-0000-00005E1A0000}"/>
    <cellStyle name="Normal 35 2" xfId="553" xr:uid="{00000000-0005-0000-0000-00005F1A0000}"/>
    <cellStyle name="Normal 36" xfId="342" xr:uid="{00000000-0005-0000-0000-0000601A0000}"/>
    <cellStyle name="Normal 36 2" xfId="554" xr:uid="{00000000-0005-0000-0000-0000611A0000}"/>
    <cellStyle name="Normal 37" xfId="343" xr:uid="{00000000-0005-0000-0000-0000621A0000}"/>
    <cellStyle name="Normal 37 2" xfId="555" xr:uid="{00000000-0005-0000-0000-0000631A0000}"/>
    <cellStyle name="Normal 38" xfId="344" xr:uid="{00000000-0005-0000-0000-0000641A0000}"/>
    <cellStyle name="Normal 38 2" xfId="345" xr:uid="{00000000-0005-0000-0000-0000651A0000}"/>
    <cellStyle name="Normal 38 2 2" xfId="557" xr:uid="{00000000-0005-0000-0000-0000661A0000}"/>
    <cellStyle name="Normal 38 3" xfId="556" xr:uid="{00000000-0005-0000-0000-0000671A0000}"/>
    <cellStyle name="Normal 39" xfId="346" xr:uid="{00000000-0005-0000-0000-0000681A0000}"/>
    <cellStyle name="Normal 39 2" xfId="347" xr:uid="{00000000-0005-0000-0000-0000691A0000}"/>
    <cellStyle name="Normal 39 2 2" xfId="559" xr:uid="{00000000-0005-0000-0000-00006A1A0000}"/>
    <cellStyle name="Normal 39 3" xfId="558" xr:uid="{00000000-0005-0000-0000-00006B1A0000}"/>
    <cellStyle name="Normal 4" xfId="348" xr:uid="{00000000-0005-0000-0000-00006C1A0000}"/>
    <cellStyle name="Normal 4 2" xfId="349" xr:uid="{00000000-0005-0000-0000-00006D1A0000}"/>
    <cellStyle name="Normal 4 2 10" xfId="1613" xr:uid="{00000000-0005-0000-0000-00006E1A0000}"/>
    <cellStyle name="Normal 4 2 10 2" xfId="2521" xr:uid="{00000000-0005-0000-0000-00006F1A0000}"/>
    <cellStyle name="Normal 4 2 10 2 2" xfId="4863" xr:uid="{00000000-0005-0000-0000-0000701A0000}"/>
    <cellStyle name="Normal 4 2 10 2 2 2" xfId="9269" xr:uid="{00000000-0005-0000-0000-0000711A0000}"/>
    <cellStyle name="Normal 4 2 10 2 3" xfId="6927" xr:uid="{00000000-0005-0000-0000-0000721A0000}"/>
    <cellStyle name="Normal 4 2 10 3" xfId="3957" xr:uid="{00000000-0005-0000-0000-0000731A0000}"/>
    <cellStyle name="Normal 4 2 10 3 2" xfId="9268" xr:uid="{00000000-0005-0000-0000-0000741A0000}"/>
    <cellStyle name="Normal 4 2 10 4" xfId="6926" xr:uid="{00000000-0005-0000-0000-0000751A0000}"/>
    <cellStyle name="Normal 4 2 11" xfId="1658" xr:uid="{00000000-0005-0000-0000-0000761A0000}"/>
    <cellStyle name="Normal 4 2 11 2" xfId="2522" xr:uid="{00000000-0005-0000-0000-0000771A0000}"/>
    <cellStyle name="Normal 4 2 11 2 2" xfId="4864" xr:uid="{00000000-0005-0000-0000-0000781A0000}"/>
    <cellStyle name="Normal 4 2 11 2 2 2" xfId="9271" xr:uid="{00000000-0005-0000-0000-0000791A0000}"/>
    <cellStyle name="Normal 4 2 11 2 3" xfId="6929" xr:uid="{00000000-0005-0000-0000-00007A1A0000}"/>
    <cellStyle name="Normal 4 2 11 3" xfId="4002" xr:uid="{00000000-0005-0000-0000-00007B1A0000}"/>
    <cellStyle name="Normal 4 2 11 3 2" xfId="9270" xr:uid="{00000000-0005-0000-0000-00007C1A0000}"/>
    <cellStyle name="Normal 4 2 11 4" xfId="6928" xr:uid="{00000000-0005-0000-0000-00007D1A0000}"/>
    <cellStyle name="Normal 4 2 12" xfId="2520" xr:uid="{00000000-0005-0000-0000-00007E1A0000}"/>
    <cellStyle name="Normal 4 2 12 2" xfId="4862" xr:uid="{00000000-0005-0000-0000-00007F1A0000}"/>
    <cellStyle name="Normal 4 2 12 2 2" xfId="9272" xr:uid="{00000000-0005-0000-0000-0000801A0000}"/>
    <cellStyle name="Normal 4 2 12 3" xfId="6930" xr:uid="{00000000-0005-0000-0000-0000811A0000}"/>
    <cellStyle name="Normal 4 2 13" xfId="2931" xr:uid="{00000000-0005-0000-0000-0000821A0000}"/>
    <cellStyle name="Normal 4 2 13 2" xfId="9267" xr:uid="{00000000-0005-0000-0000-0000831A0000}"/>
    <cellStyle name="Normal 4 2 14" xfId="6925" xr:uid="{00000000-0005-0000-0000-0000841A0000}"/>
    <cellStyle name="Normal 4 2 2" xfId="561" xr:uid="{00000000-0005-0000-0000-0000851A0000}"/>
    <cellStyle name="Normal 4 2 2 10" xfId="2523" xr:uid="{00000000-0005-0000-0000-0000861A0000}"/>
    <cellStyle name="Normal 4 2 2 10 2" xfId="4865" xr:uid="{00000000-0005-0000-0000-0000871A0000}"/>
    <cellStyle name="Normal 4 2 2 10 2 2" xfId="9274" xr:uid="{00000000-0005-0000-0000-0000881A0000}"/>
    <cellStyle name="Normal 4 2 2 10 3" xfId="6932" xr:uid="{00000000-0005-0000-0000-0000891A0000}"/>
    <cellStyle name="Normal 4 2 2 11" xfId="2958" xr:uid="{00000000-0005-0000-0000-00008A1A0000}"/>
    <cellStyle name="Normal 4 2 2 11 2" xfId="9273" xr:uid="{00000000-0005-0000-0000-00008B1A0000}"/>
    <cellStyle name="Normal 4 2 2 12" xfId="6931" xr:uid="{00000000-0005-0000-0000-00008C1A0000}"/>
    <cellStyle name="Normal 4 2 2 2" xfId="822" xr:uid="{00000000-0005-0000-0000-00008D1A0000}"/>
    <cellStyle name="Normal 4 2 2 2 2" xfId="1038" xr:uid="{00000000-0005-0000-0000-00008E1A0000}"/>
    <cellStyle name="Normal 4 2 2 2 2 2" xfId="1524" xr:uid="{00000000-0005-0000-0000-00008F1A0000}"/>
    <cellStyle name="Normal 4 2 2 2 2 2 2" xfId="2526" xr:uid="{00000000-0005-0000-0000-0000901A0000}"/>
    <cellStyle name="Normal 4 2 2 2 2 2 2 2" xfId="4868" xr:uid="{00000000-0005-0000-0000-0000911A0000}"/>
    <cellStyle name="Normal 4 2 2 2 2 2 2 2 2" xfId="9278" xr:uid="{00000000-0005-0000-0000-0000921A0000}"/>
    <cellStyle name="Normal 4 2 2 2 2 2 2 3" xfId="6936" xr:uid="{00000000-0005-0000-0000-0000931A0000}"/>
    <cellStyle name="Normal 4 2 2 2 2 2 3" xfId="3868" xr:uid="{00000000-0005-0000-0000-0000941A0000}"/>
    <cellStyle name="Normal 4 2 2 2 2 2 3 2" xfId="9277" xr:uid="{00000000-0005-0000-0000-0000951A0000}"/>
    <cellStyle name="Normal 4 2 2 2 2 2 4" xfId="6935" xr:uid="{00000000-0005-0000-0000-0000961A0000}"/>
    <cellStyle name="Normal 4 2 2 2 2 3" xfId="2525" xr:uid="{00000000-0005-0000-0000-0000971A0000}"/>
    <cellStyle name="Normal 4 2 2 2 2 3 2" xfId="4867" xr:uid="{00000000-0005-0000-0000-0000981A0000}"/>
    <cellStyle name="Normal 4 2 2 2 2 3 2 2" xfId="9279" xr:uid="{00000000-0005-0000-0000-0000991A0000}"/>
    <cellStyle name="Normal 4 2 2 2 2 3 3" xfId="6937" xr:uid="{00000000-0005-0000-0000-00009A1A0000}"/>
    <cellStyle name="Normal 4 2 2 2 2 4" xfId="3382" xr:uid="{00000000-0005-0000-0000-00009B1A0000}"/>
    <cellStyle name="Normal 4 2 2 2 2 4 2" xfId="9276" xr:uid="{00000000-0005-0000-0000-00009C1A0000}"/>
    <cellStyle name="Normal 4 2 2 2 2 5" xfId="6934" xr:uid="{00000000-0005-0000-0000-00009D1A0000}"/>
    <cellStyle name="Normal 4 2 2 2 3" xfId="1308" xr:uid="{00000000-0005-0000-0000-00009E1A0000}"/>
    <cellStyle name="Normal 4 2 2 2 3 2" xfId="2527" xr:uid="{00000000-0005-0000-0000-00009F1A0000}"/>
    <cellStyle name="Normal 4 2 2 2 3 2 2" xfId="4869" xr:uid="{00000000-0005-0000-0000-0000A01A0000}"/>
    <cellStyle name="Normal 4 2 2 2 3 2 2 2" xfId="9281" xr:uid="{00000000-0005-0000-0000-0000A11A0000}"/>
    <cellStyle name="Normal 4 2 2 2 3 2 3" xfId="6939" xr:uid="{00000000-0005-0000-0000-0000A21A0000}"/>
    <cellStyle name="Normal 4 2 2 2 3 3" xfId="3652" xr:uid="{00000000-0005-0000-0000-0000A31A0000}"/>
    <cellStyle name="Normal 4 2 2 2 3 3 2" xfId="9280" xr:uid="{00000000-0005-0000-0000-0000A41A0000}"/>
    <cellStyle name="Normal 4 2 2 2 3 4" xfId="6938" xr:uid="{00000000-0005-0000-0000-0000A51A0000}"/>
    <cellStyle name="Normal 4 2 2 2 4" xfId="1200" xr:uid="{00000000-0005-0000-0000-0000A61A0000}"/>
    <cellStyle name="Normal 4 2 2 2 4 2" xfId="2528" xr:uid="{00000000-0005-0000-0000-0000A71A0000}"/>
    <cellStyle name="Normal 4 2 2 2 4 2 2" xfId="4870" xr:uid="{00000000-0005-0000-0000-0000A81A0000}"/>
    <cellStyle name="Normal 4 2 2 2 4 2 2 2" xfId="9283" xr:uid="{00000000-0005-0000-0000-0000A91A0000}"/>
    <cellStyle name="Normal 4 2 2 2 4 2 3" xfId="6941" xr:uid="{00000000-0005-0000-0000-0000AA1A0000}"/>
    <cellStyle name="Normal 4 2 2 2 4 3" xfId="3544" xr:uid="{00000000-0005-0000-0000-0000AB1A0000}"/>
    <cellStyle name="Normal 4 2 2 2 4 3 2" xfId="9282" xr:uid="{00000000-0005-0000-0000-0000AC1A0000}"/>
    <cellStyle name="Normal 4 2 2 2 4 4" xfId="6940" xr:uid="{00000000-0005-0000-0000-0000AD1A0000}"/>
    <cellStyle name="Normal 4 2 2 2 5" xfId="1720" xr:uid="{00000000-0005-0000-0000-0000AE1A0000}"/>
    <cellStyle name="Normal 4 2 2 2 5 2" xfId="2529" xr:uid="{00000000-0005-0000-0000-0000AF1A0000}"/>
    <cellStyle name="Normal 4 2 2 2 5 2 2" xfId="4871" xr:uid="{00000000-0005-0000-0000-0000B01A0000}"/>
    <cellStyle name="Normal 4 2 2 2 5 2 2 2" xfId="9285" xr:uid="{00000000-0005-0000-0000-0000B11A0000}"/>
    <cellStyle name="Normal 4 2 2 2 5 2 3" xfId="6943" xr:uid="{00000000-0005-0000-0000-0000B21A0000}"/>
    <cellStyle name="Normal 4 2 2 2 5 3" xfId="4062" xr:uid="{00000000-0005-0000-0000-0000B31A0000}"/>
    <cellStyle name="Normal 4 2 2 2 5 3 2" xfId="9284" xr:uid="{00000000-0005-0000-0000-0000B41A0000}"/>
    <cellStyle name="Normal 4 2 2 2 5 4" xfId="6942" xr:uid="{00000000-0005-0000-0000-0000B51A0000}"/>
    <cellStyle name="Normal 4 2 2 2 6" xfId="2524" xr:uid="{00000000-0005-0000-0000-0000B61A0000}"/>
    <cellStyle name="Normal 4 2 2 2 6 2" xfId="4866" xr:uid="{00000000-0005-0000-0000-0000B71A0000}"/>
    <cellStyle name="Normal 4 2 2 2 6 2 2" xfId="9286" xr:uid="{00000000-0005-0000-0000-0000B81A0000}"/>
    <cellStyle name="Normal 4 2 2 2 6 3" xfId="6944" xr:uid="{00000000-0005-0000-0000-0000B91A0000}"/>
    <cellStyle name="Normal 4 2 2 2 7" xfId="3166" xr:uid="{00000000-0005-0000-0000-0000BA1A0000}"/>
    <cellStyle name="Normal 4 2 2 2 7 2" xfId="9275" xr:uid="{00000000-0005-0000-0000-0000BB1A0000}"/>
    <cellStyle name="Normal 4 2 2 2 8" xfId="6933" xr:uid="{00000000-0005-0000-0000-0000BC1A0000}"/>
    <cellStyle name="Normal 4 2 2 3" xfId="876" xr:uid="{00000000-0005-0000-0000-0000BD1A0000}"/>
    <cellStyle name="Normal 4 2 2 3 2" xfId="984" xr:uid="{00000000-0005-0000-0000-0000BE1A0000}"/>
    <cellStyle name="Normal 4 2 2 3 2 2" xfId="1470" xr:uid="{00000000-0005-0000-0000-0000BF1A0000}"/>
    <cellStyle name="Normal 4 2 2 3 2 2 2" xfId="2532" xr:uid="{00000000-0005-0000-0000-0000C01A0000}"/>
    <cellStyle name="Normal 4 2 2 3 2 2 2 2" xfId="4874" xr:uid="{00000000-0005-0000-0000-0000C11A0000}"/>
    <cellStyle name="Normal 4 2 2 3 2 2 2 2 2" xfId="9290" xr:uid="{00000000-0005-0000-0000-0000C21A0000}"/>
    <cellStyle name="Normal 4 2 2 3 2 2 2 3" xfId="6948" xr:uid="{00000000-0005-0000-0000-0000C31A0000}"/>
    <cellStyle name="Normal 4 2 2 3 2 2 3" xfId="3814" xr:uid="{00000000-0005-0000-0000-0000C41A0000}"/>
    <cellStyle name="Normal 4 2 2 3 2 2 3 2" xfId="9289" xr:uid="{00000000-0005-0000-0000-0000C51A0000}"/>
    <cellStyle name="Normal 4 2 2 3 2 2 4" xfId="6947" xr:uid="{00000000-0005-0000-0000-0000C61A0000}"/>
    <cellStyle name="Normal 4 2 2 3 2 3" xfId="2531" xr:uid="{00000000-0005-0000-0000-0000C71A0000}"/>
    <cellStyle name="Normal 4 2 2 3 2 3 2" xfId="4873" xr:uid="{00000000-0005-0000-0000-0000C81A0000}"/>
    <cellStyle name="Normal 4 2 2 3 2 3 2 2" xfId="9291" xr:uid="{00000000-0005-0000-0000-0000C91A0000}"/>
    <cellStyle name="Normal 4 2 2 3 2 3 3" xfId="6949" xr:uid="{00000000-0005-0000-0000-0000CA1A0000}"/>
    <cellStyle name="Normal 4 2 2 3 2 4" xfId="3328" xr:uid="{00000000-0005-0000-0000-0000CB1A0000}"/>
    <cellStyle name="Normal 4 2 2 3 2 4 2" xfId="9288" xr:uid="{00000000-0005-0000-0000-0000CC1A0000}"/>
    <cellStyle name="Normal 4 2 2 3 2 5" xfId="6946" xr:uid="{00000000-0005-0000-0000-0000CD1A0000}"/>
    <cellStyle name="Normal 4 2 2 3 3" xfId="1362" xr:uid="{00000000-0005-0000-0000-0000CE1A0000}"/>
    <cellStyle name="Normal 4 2 2 3 3 2" xfId="2533" xr:uid="{00000000-0005-0000-0000-0000CF1A0000}"/>
    <cellStyle name="Normal 4 2 2 3 3 2 2" xfId="4875" xr:uid="{00000000-0005-0000-0000-0000D01A0000}"/>
    <cellStyle name="Normal 4 2 2 3 3 2 2 2" xfId="9293" xr:uid="{00000000-0005-0000-0000-0000D11A0000}"/>
    <cellStyle name="Normal 4 2 2 3 3 2 3" xfId="6951" xr:uid="{00000000-0005-0000-0000-0000D21A0000}"/>
    <cellStyle name="Normal 4 2 2 3 3 3" xfId="3706" xr:uid="{00000000-0005-0000-0000-0000D31A0000}"/>
    <cellStyle name="Normal 4 2 2 3 3 3 2" xfId="9292" xr:uid="{00000000-0005-0000-0000-0000D41A0000}"/>
    <cellStyle name="Normal 4 2 2 3 3 4" xfId="6950" xr:uid="{00000000-0005-0000-0000-0000D51A0000}"/>
    <cellStyle name="Normal 4 2 2 3 4" xfId="1146" xr:uid="{00000000-0005-0000-0000-0000D61A0000}"/>
    <cellStyle name="Normal 4 2 2 3 4 2" xfId="2534" xr:uid="{00000000-0005-0000-0000-0000D71A0000}"/>
    <cellStyle name="Normal 4 2 2 3 4 2 2" xfId="4876" xr:uid="{00000000-0005-0000-0000-0000D81A0000}"/>
    <cellStyle name="Normal 4 2 2 3 4 2 2 2" xfId="9295" xr:uid="{00000000-0005-0000-0000-0000D91A0000}"/>
    <cellStyle name="Normal 4 2 2 3 4 2 3" xfId="6953" xr:uid="{00000000-0005-0000-0000-0000DA1A0000}"/>
    <cellStyle name="Normal 4 2 2 3 4 3" xfId="3490" xr:uid="{00000000-0005-0000-0000-0000DB1A0000}"/>
    <cellStyle name="Normal 4 2 2 3 4 3 2" xfId="9294" xr:uid="{00000000-0005-0000-0000-0000DC1A0000}"/>
    <cellStyle name="Normal 4 2 2 3 4 4" xfId="6952" xr:uid="{00000000-0005-0000-0000-0000DD1A0000}"/>
    <cellStyle name="Normal 4 2 2 3 5" xfId="2530" xr:uid="{00000000-0005-0000-0000-0000DE1A0000}"/>
    <cellStyle name="Normal 4 2 2 3 5 2" xfId="4872" xr:uid="{00000000-0005-0000-0000-0000DF1A0000}"/>
    <cellStyle name="Normal 4 2 2 3 5 2 2" xfId="9296" xr:uid="{00000000-0005-0000-0000-0000E01A0000}"/>
    <cellStyle name="Normal 4 2 2 3 5 3" xfId="6954" xr:uid="{00000000-0005-0000-0000-0000E11A0000}"/>
    <cellStyle name="Normal 4 2 2 3 6" xfId="3220" xr:uid="{00000000-0005-0000-0000-0000E21A0000}"/>
    <cellStyle name="Normal 4 2 2 3 6 2" xfId="9287" xr:uid="{00000000-0005-0000-0000-0000E31A0000}"/>
    <cellStyle name="Normal 4 2 2 3 7" xfId="6945" xr:uid="{00000000-0005-0000-0000-0000E41A0000}"/>
    <cellStyle name="Normal 4 2 2 4" xfId="930" xr:uid="{00000000-0005-0000-0000-0000E51A0000}"/>
    <cellStyle name="Normal 4 2 2 4 2" xfId="1416" xr:uid="{00000000-0005-0000-0000-0000E61A0000}"/>
    <cellStyle name="Normal 4 2 2 4 2 2" xfId="2536" xr:uid="{00000000-0005-0000-0000-0000E71A0000}"/>
    <cellStyle name="Normal 4 2 2 4 2 2 2" xfId="4878" xr:uid="{00000000-0005-0000-0000-0000E81A0000}"/>
    <cellStyle name="Normal 4 2 2 4 2 2 2 2" xfId="9299" xr:uid="{00000000-0005-0000-0000-0000E91A0000}"/>
    <cellStyle name="Normal 4 2 2 4 2 2 3" xfId="6957" xr:uid="{00000000-0005-0000-0000-0000EA1A0000}"/>
    <cellStyle name="Normal 4 2 2 4 2 3" xfId="3760" xr:uid="{00000000-0005-0000-0000-0000EB1A0000}"/>
    <cellStyle name="Normal 4 2 2 4 2 3 2" xfId="9298" xr:uid="{00000000-0005-0000-0000-0000EC1A0000}"/>
    <cellStyle name="Normal 4 2 2 4 2 4" xfId="6956" xr:uid="{00000000-0005-0000-0000-0000ED1A0000}"/>
    <cellStyle name="Normal 4 2 2 4 3" xfId="2535" xr:uid="{00000000-0005-0000-0000-0000EE1A0000}"/>
    <cellStyle name="Normal 4 2 2 4 3 2" xfId="4877" xr:uid="{00000000-0005-0000-0000-0000EF1A0000}"/>
    <cellStyle name="Normal 4 2 2 4 3 2 2" xfId="9300" xr:uid="{00000000-0005-0000-0000-0000F01A0000}"/>
    <cellStyle name="Normal 4 2 2 4 3 3" xfId="6958" xr:uid="{00000000-0005-0000-0000-0000F11A0000}"/>
    <cellStyle name="Normal 4 2 2 4 4" xfId="3274" xr:uid="{00000000-0005-0000-0000-0000F21A0000}"/>
    <cellStyle name="Normal 4 2 2 4 4 2" xfId="9297" xr:uid="{00000000-0005-0000-0000-0000F31A0000}"/>
    <cellStyle name="Normal 4 2 2 4 5" xfId="6955" xr:uid="{00000000-0005-0000-0000-0000F41A0000}"/>
    <cellStyle name="Normal 4 2 2 5" xfId="1254" xr:uid="{00000000-0005-0000-0000-0000F51A0000}"/>
    <cellStyle name="Normal 4 2 2 5 2" xfId="2537" xr:uid="{00000000-0005-0000-0000-0000F61A0000}"/>
    <cellStyle name="Normal 4 2 2 5 2 2" xfId="4879" xr:uid="{00000000-0005-0000-0000-0000F71A0000}"/>
    <cellStyle name="Normal 4 2 2 5 2 2 2" xfId="9302" xr:uid="{00000000-0005-0000-0000-0000F81A0000}"/>
    <cellStyle name="Normal 4 2 2 5 2 3" xfId="6960" xr:uid="{00000000-0005-0000-0000-0000F91A0000}"/>
    <cellStyle name="Normal 4 2 2 5 3" xfId="3598" xr:uid="{00000000-0005-0000-0000-0000FA1A0000}"/>
    <cellStyle name="Normal 4 2 2 5 3 2" xfId="9301" xr:uid="{00000000-0005-0000-0000-0000FB1A0000}"/>
    <cellStyle name="Normal 4 2 2 5 4" xfId="6959" xr:uid="{00000000-0005-0000-0000-0000FC1A0000}"/>
    <cellStyle name="Normal 4 2 2 6" xfId="1092" xr:uid="{00000000-0005-0000-0000-0000FD1A0000}"/>
    <cellStyle name="Normal 4 2 2 6 2" xfId="2538" xr:uid="{00000000-0005-0000-0000-0000FE1A0000}"/>
    <cellStyle name="Normal 4 2 2 6 2 2" xfId="4880" xr:uid="{00000000-0005-0000-0000-0000FF1A0000}"/>
    <cellStyle name="Normal 4 2 2 6 2 2 2" xfId="9304" xr:uid="{00000000-0005-0000-0000-0000001B0000}"/>
    <cellStyle name="Normal 4 2 2 6 2 3" xfId="6962" xr:uid="{00000000-0005-0000-0000-0000011B0000}"/>
    <cellStyle name="Normal 4 2 2 6 3" xfId="3436" xr:uid="{00000000-0005-0000-0000-0000021B0000}"/>
    <cellStyle name="Normal 4 2 2 6 3 2" xfId="9303" xr:uid="{00000000-0005-0000-0000-0000031B0000}"/>
    <cellStyle name="Normal 4 2 2 6 4" xfId="6961" xr:uid="{00000000-0005-0000-0000-0000041B0000}"/>
    <cellStyle name="Normal 4 2 2 7" xfId="1578" xr:uid="{00000000-0005-0000-0000-0000051B0000}"/>
    <cellStyle name="Normal 4 2 2 7 2" xfId="2539" xr:uid="{00000000-0005-0000-0000-0000061B0000}"/>
    <cellStyle name="Normal 4 2 2 7 2 2" xfId="4881" xr:uid="{00000000-0005-0000-0000-0000071B0000}"/>
    <cellStyle name="Normal 4 2 2 7 2 2 2" xfId="9306" xr:uid="{00000000-0005-0000-0000-0000081B0000}"/>
    <cellStyle name="Normal 4 2 2 7 2 3" xfId="6964" xr:uid="{00000000-0005-0000-0000-0000091B0000}"/>
    <cellStyle name="Normal 4 2 2 7 3" xfId="3922" xr:uid="{00000000-0005-0000-0000-00000A1B0000}"/>
    <cellStyle name="Normal 4 2 2 7 3 2" xfId="9305" xr:uid="{00000000-0005-0000-0000-00000B1B0000}"/>
    <cellStyle name="Normal 4 2 2 7 4" xfId="6963" xr:uid="{00000000-0005-0000-0000-00000C1B0000}"/>
    <cellStyle name="Normal 4 2 2 8" xfId="768" xr:uid="{00000000-0005-0000-0000-00000D1B0000}"/>
    <cellStyle name="Normal 4 2 2 8 2" xfId="2540" xr:uid="{00000000-0005-0000-0000-00000E1B0000}"/>
    <cellStyle name="Normal 4 2 2 8 2 2" xfId="4882" xr:uid="{00000000-0005-0000-0000-00000F1B0000}"/>
    <cellStyle name="Normal 4 2 2 8 2 2 2" xfId="9308" xr:uid="{00000000-0005-0000-0000-0000101B0000}"/>
    <cellStyle name="Normal 4 2 2 8 2 3" xfId="6966" xr:uid="{00000000-0005-0000-0000-0000111B0000}"/>
    <cellStyle name="Normal 4 2 2 8 3" xfId="3112" xr:uid="{00000000-0005-0000-0000-0000121B0000}"/>
    <cellStyle name="Normal 4 2 2 8 3 2" xfId="9307" xr:uid="{00000000-0005-0000-0000-0000131B0000}"/>
    <cellStyle name="Normal 4 2 2 8 4" xfId="6965" xr:uid="{00000000-0005-0000-0000-0000141B0000}"/>
    <cellStyle name="Normal 4 2 2 9" xfId="1659" xr:uid="{00000000-0005-0000-0000-0000151B0000}"/>
    <cellStyle name="Normal 4 2 2 9 2" xfId="2541" xr:uid="{00000000-0005-0000-0000-0000161B0000}"/>
    <cellStyle name="Normal 4 2 2 9 2 2" xfId="4883" xr:uid="{00000000-0005-0000-0000-0000171B0000}"/>
    <cellStyle name="Normal 4 2 2 9 2 2 2" xfId="9310" xr:uid="{00000000-0005-0000-0000-0000181B0000}"/>
    <cellStyle name="Normal 4 2 2 9 2 3" xfId="6968" xr:uid="{00000000-0005-0000-0000-0000191B0000}"/>
    <cellStyle name="Normal 4 2 2 9 3" xfId="4003" xr:uid="{00000000-0005-0000-0000-00001A1B0000}"/>
    <cellStyle name="Normal 4 2 2 9 3 2" xfId="9309" xr:uid="{00000000-0005-0000-0000-00001B1B0000}"/>
    <cellStyle name="Normal 4 2 2 9 4" xfId="6967" xr:uid="{00000000-0005-0000-0000-00001C1B0000}"/>
    <cellStyle name="Normal 4 2 3" xfId="641" xr:uid="{00000000-0005-0000-0000-00001D1B0000}"/>
    <cellStyle name="Normal 4 2 3 2" xfId="1037" xr:uid="{00000000-0005-0000-0000-00001E1B0000}"/>
    <cellStyle name="Normal 4 2 3 2 2" xfId="1523" xr:uid="{00000000-0005-0000-0000-00001F1B0000}"/>
    <cellStyle name="Normal 4 2 3 2 2 2" xfId="2544" xr:uid="{00000000-0005-0000-0000-0000201B0000}"/>
    <cellStyle name="Normal 4 2 3 2 2 2 2" xfId="4886" xr:uid="{00000000-0005-0000-0000-0000211B0000}"/>
    <cellStyle name="Normal 4 2 3 2 2 2 2 2" xfId="9314" xr:uid="{00000000-0005-0000-0000-0000221B0000}"/>
    <cellStyle name="Normal 4 2 3 2 2 2 3" xfId="6972" xr:uid="{00000000-0005-0000-0000-0000231B0000}"/>
    <cellStyle name="Normal 4 2 3 2 2 3" xfId="3867" xr:uid="{00000000-0005-0000-0000-0000241B0000}"/>
    <cellStyle name="Normal 4 2 3 2 2 3 2" xfId="9313" xr:uid="{00000000-0005-0000-0000-0000251B0000}"/>
    <cellStyle name="Normal 4 2 3 2 2 4" xfId="6971" xr:uid="{00000000-0005-0000-0000-0000261B0000}"/>
    <cellStyle name="Normal 4 2 3 2 3" xfId="2543" xr:uid="{00000000-0005-0000-0000-0000271B0000}"/>
    <cellStyle name="Normal 4 2 3 2 3 2" xfId="4885" xr:uid="{00000000-0005-0000-0000-0000281B0000}"/>
    <cellStyle name="Normal 4 2 3 2 3 2 2" xfId="9315" xr:uid="{00000000-0005-0000-0000-0000291B0000}"/>
    <cellStyle name="Normal 4 2 3 2 3 3" xfId="6973" xr:uid="{00000000-0005-0000-0000-00002A1B0000}"/>
    <cellStyle name="Normal 4 2 3 2 4" xfId="3381" xr:uid="{00000000-0005-0000-0000-00002B1B0000}"/>
    <cellStyle name="Normal 4 2 3 2 4 2" xfId="9312" xr:uid="{00000000-0005-0000-0000-00002C1B0000}"/>
    <cellStyle name="Normal 4 2 3 2 5" xfId="6970" xr:uid="{00000000-0005-0000-0000-00002D1B0000}"/>
    <cellStyle name="Normal 4 2 3 3" xfId="1307" xr:uid="{00000000-0005-0000-0000-00002E1B0000}"/>
    <cellStyle name="Normal 4 2 3 3 2" xfId="2545" xr:uid="{00000000-0005-0000-0000-00002F1B0000}"/>
    <cellStyle name="Normal 4 2 3 3 2 2" xfId="4887" xr:uid="{00000000-0005-0000-0000-0000301B0000}"/>
    <cellStyle name="Normal 4 2 3 3 2 2 2" xfId="9317" xr:uid="{00000000-0005-0000-0000-0000311B0000}"/>
    <cellStyle name="Normal 4 2 3 3 2 3" xfId="6975" xr:uid="{00000000-0005-0000-0000-0000321B0000}"/>
    <cellStyle name="Normal 4 2 3 3 3" xfId="3651" xr:uid="{00000000-0005-0000-0000-0000331B0000}"/>
    <cellStyle name="Normal 4 2 3 3 3 2" xfId="9316" xr:uid="{00000000-0005-0000-0000-0000341B0000}"/>
    <cellStyle name="Normal 4 2 3 3 4" xfId="6974" xr:uid="{00000000-0005-0000-0000-0000351B0000}"/>
    <cellStyle name="Normal 4 2 3 4" xfId="1199" xr:uid="{00000000-0005-0000-0000-0000361B0000}"/>
    <cellStyle name="Normal 4 2 3 4 2" xfId="2546" xr:uid="{00000000-0005-0000-0000-0000371B0000}"/>
    <cellStyle name="Normal 4 2 3 4 2 2" xfId="4888" xr:uid="{00000000-0005-0000-0000-0000381B0000}"/>
    <cellStyle name="Normal 4 2 3 4 2 2 2" xfId="9319" xr:uid="{00000000-0005-0000-0000-0000391B0000}"/>
    <cellStyle name="Normal 4 2 3 4 2 3" xfId="6977" xr:uid="{00000000-0005-0000-0000-00003A1B0000}"/>
    <cellStyle name="Normal 4 2 3 4 3" xfId="3543" xr:uid="{00000000-0005-0000-0000-00003B1B0000}"/>
    <cellStyle name="Normal 4 2 3 4 3 2" xfId="9318" xr:uid="{00000000-0005-0000-0000-00003C1B0000}"/>
    <cellStyle name="Normal 4 2 3 4 4" xfId="6976" xr:uid="{00000000-0005-0000-0000-00003D1B0000}"/>
    <cellStyle name="Normal 4 2 3 5" xfId="821" xr:uid="{00000000-0005-0000-0000-00003E1B0000}"/>
    <cellStyle name="Normal 4 2 3 5 2" xfId="2547" xr:uid="{00000000-0005-0000-0000-00003F1B0000}"/>
    <cellStyle name="Normal 4 2 3 5 2 2" xfId="4889" xr:uid="{00000000-0005-0000-0000-0000401B0000}"/>
    <cellStyle name="Normal 4 2 3 5 2 2 2" xfId="9321" xr:uid="{00000000-0005-0000-0000-0000411B0000}"/>
    <cellStyle name="Normal 4 2 3 5 2 3" xfId="6979" xr:uid="{00000000-0005-0000-0000-0000421B0000}"/>
    <cellStyle name="Normal 4 2 3 5 3" xfId="3165" xr:uid="{00000000-0005-0000-0000-0000431B0000}"/>
    <cellStyle name="Normal 4 2 3 5 3 2" xfId="9320" xr:uid="{00000000-0005-0000-0000-0000441B0000}"/>
    <cellStyle name="Normal 4 2 3 5 4" xfId="6978" xr:uid="{00000000-0005-0000-0000-0000451B0000}"/>
    <cellStyle name="Normal 4 2 3 6" xfId="1719" xr:uid="{00000000-0005-0000-0000-0000461B0000}"/>
    <cellStyle name="Normal 4 2 3 6 2" xfId="2548" xr:uid="{00000000-0005-0000-0000-0000471B0000}"/>
    <cellStyle name="Normal 4 2 3 6 2 2" xfId="4890" xr:uid="{00000000-0005-0000-0000-0000481B0000}"/>
    <cellStyle name="Normal 4 2 3 6 2 2 2" xfId="9323" xr:uid="{00000000-0005-0000-0000-0000491B0000}"/>
    <cellStyle name="Normal 4 2 3 6 2 3" xfId="6981" xr:uid="{00000000-0005-0000-0000-00004A1B0000}"/>
    <cellStyle name="Normal 4 2 3 6 3" xfId="4061" xr:uid="{00000000-0005-0000-0000-00004B1B0000}"/>
    <cellStyle name="Normal 4 2 3 6 3 2" xfId="9322" xr:uid="{00000000-0005-0000-0000-00004C1B0000}"/>
    <cellStyle name="Normal 4 2 3 6 4" xfId="6980" xr:uid="{00000000-0005-0000-0000-00004D1B0000}"/>
    <cellStyle name="Normal 4 2 3 7" xfId="2542" xr:uid="{00000000-0005-0000-0000-00004E1B0000}"/>
    <cellStyle name="Normal 4 2 3 7 2" xfId="4884" xr:uid="{00000000-0005-0000-0000-00004F1B0000}"/>
    <cellStyle name="Normal 4 2 3 7 2 2" xfId="9324" xr:uid="{00000000-0005-0000-0000-0000501B0000}"/>
    <cellStyle name="Normal 4 2 3 7 3" xfId="6982" xr:uid="{00000000-0005-0000-0000-0000511B0000}"/>
    <cellStyle name="Normal 4 2 3 8" xfId="2985" xr:uid="{00000000-0005-0000-0000-0000521B0000}"/>
    <cellStyle name="Normal 4 2 3 8 2" xfId="9311" xr:uid="{00000000-0005-0000-0000-0000531B0000}"/>
    <cellStyle name="Normal 4 2 3 9" xfId="6969" xr:uid="{00000000-0005-0000-0000-0000541B0000}"/>
    <cellStyle name="Normal 4 2 4" xfId="668" xr:uid="{00000000-0005-0000-0000-0000551B0000}"/>
    <cellStyle name="Normal 4 2 4 2" xfId="983" xr:uid="{00000000-0005-0000-0000-0000561B0000}"/>
    <cellStyle name="Normal 4 2 4 2 2" xfId="1469" xr:uid="{00000000-0005-0000-0000-0000571B0000}"/>
    <cellStyle name="Normal 4 2 4 2 2 2" xfId="2551" xr:uid="{00000000-0005-0000-0000-0000581B0000}"/>
    <cellStyle name="Normal 4 2 4 2 2 2 2" xfId="4893" xr:uid="{00000000-0005-0000-0000-0000591B0000}"/>
    <cellStyle name="Normal 4 2 4 2 2 2 2 2" xfId="9328" xr:uid="{00000000-0005-0000-0000-00005A1B0000}"/>
    <cellStyle name="Normal 4 2 4 2 2 2 3" xfId="6986" xr:uid="{00000000-0005-0000-0000-00005B1B0000}"/>
    <cellStyle name="Normal 4 2 4 2 2 3" xfId="3813" xr:uid="{00000000-0005-0000-0000-00005C1B0000}"/>
    <cellStyle name="Normal 4 2 4 2 2 3 2" xfId="9327" xr:uid="{00000000-0005-0000-0000-00005D1B0000}"/>
    <cellStyle name="Normal 4 2 4 2 2 4" xfId="6985" xr:uid="{00000000-0005-0000-0000-00005E1B0000}"/>
    <cellStyle name="Normal 4 2 4 2 3" xfId="2550" xr:uid="{00000000-0005-0000-0000-00005F1B0000}"/>
    <cellStyle name="Normal 4 2 4 2 3 2" xfId="4892" xr:uid="{00000000-0005-0000-0000-0000601B0000}"/>
    <cellStyle name="Normal 4 2 4 2 3 2 2" xfId="9329" xr:uid="{00000000-0005-0000-0000-0000611B0000}"/>
    <cellStyle name="Normal 4 2 4 2 3 3" xfId="6987" xr:uid="{00000000-0005-0000-0000-0000621B0000}"/>
    <cellStyle name="Normal 4 2 4 2 4" xfId="3327" xr:uid="{00000000-0005-0000-0000-0000631B0000}"/>
    <cellStyle name="Normal 4 2 4 2 4 2" xfId="9326" xr:uid="{00000000-0005-0000-0000-0000641B0000}"/>
    <cellStyle name="Normal 4 2 4 2 5" xfId="6984" xr:uid="{00000000-0005-0000-0000-0000651B0000}"/>
    <cellStyle name="Normal 4 2 4 3" xfId="1361" xr:uid="{00000000-0005-0000-0000-0000661B0000}"/>
    <cellStyle name="Normal 4 2 4 3 2" xfId="2552" xr:uid="{00000000-0005-0000-0000-0000671B0000}"/>
    <cellStyle name="Normal 4 2 4 3 2 2" xfId="4894" xr:uid="{00000000-0005-0000-0000-0000681B0000}"/>
    <cellStyle name="Normal 4 2 4 3 2 2 2" xfId="9331" xr:uid="{00000000-0005-0000-0000-0000691B0000}"/>
    <cellStyle name="Normal 4 2 4 3 2 3" xfId="6989" xr:uid="{00000000-0005-0000-0000-00006A1B0000}"/>
    <cellStyle name="Normal 4 2 4 3 3" xfId="3705" xr:uid="{00000000-0005-0000-0000-00006B1B0000}"/>
    <cellStyle name="Normal 4 2 4 3 3 2" xfId="9330" xr:uid="{00000000-0005-0000-0000-00006C1B0000}"/>
    <cellStyle name="Normal 4 2 4 3 4" xfId="6988" xr:uid="{00000000-0005-0000-0000-00006D1B0000}"/>
    <cellStyle name="Normal 4 2 4 4" xfId="1145" xr:uid="{00000000-0005-0000-0000-00006E1B0000}"/>
    <cellStyle name="Normal 4 2 4 4 2" xfId="2553" xr:uid="{00000000-0005-0000-0000-00006F1B0000}"/>
    <cellStyle name="Normal 4 2 4 4 2 2" xfId="4895" xr:uid="{00000000-0005-0000-0000-0000701B0000}"/>
    <cellStyle name="Normal 4 2 4 4 2 2 2" xfId="9333" xr:uid="{00000000-0005-0000-0000-0000711B0000}"/>
    <cellStyle name="Normal 4 2 4 4 2 3" xfId="6991" xr:uid="{00000000-0005-0000-0000-0000721B0000}"/>
    <cellStyle name="Normal 4 2 4 4 3" xfId="3489" xr:uid="{00000000-0005-0000-0000-0000731B0000}"/>
    <cellStyle name="Normal 4 2 4 4 3 2" xfId="9332" xr:uid="{00000000-0005-0000-0000-0000741B0000}"/>
    <cellStyle name="Normal 4 2 4 4 4" xfId="6990" xr:uid="{00000000-0005-0000-0000-0000751B0000}"/>
    <cellStyle name="Normal 4 2 4 5" xfId="875" xr:uid="{00000000-0005-0000-0000-0000761B0000}"/>
    <cellStyle name="Normal 4 2 4 5 2" xfId="2554" xr:uid="{00000000-0005-0000-0000-0000771B0000}"/>
    <cellStyle name="Normal 4 2 4 5 2 2" xfId="4896" xr:uid="{00000000-0005-0000-0000-0000781B0000}"/>
    <cellStyle name="Normal 4 2 4 5 2 2 2" xfId="9335" xr:uid="{00000000-0005-0000-0000-0000791B0000}"/>
    <cellStyle name="Normal 4 2 4 5 2 3" xfId="6993" xr:uid="{00000000-0005-0000-0000-00007A1B0000}"/>
    <cellStyle name="Normal 4 2 4 5 3" xfId="3219" xr:uid="{00000000-0005-0000-0000-00007B1B0000}"/>
    <cellStyle name="Normal 4 2 4 5 3 2" xfId="9334" xr:uid="{00000000-0005-0000-0000-00007C1B0000}"/>
    <cellStyle name="Normal 4 2 4 5 4" xfId="6992" xr:uid="{00000000-0005-0000-0000-00007D1B0000}"/>
    <cellStyle name="Normal 4 2 4 6" xfId="2549" xr:uid="{00000000-0005-0000-0000-00007E1B0000}"/>
    <cellStyle name="Normal 4 2 4 6 2" xfId="4891" xr:uid="{00000000-0005-0000-0000-00007F1B0000}"/>
    <cellStyle name="Normal 4 2 4 6 2 2" xfId="9336" xr:uid="{00000000-0005-0000-0000-0000801B0000}"/>
    <cellStyle name="Normal 4 2 4 6 3" xfId="6994" xr:uid="{00000000-0005-0000-0000-0000811B0000}"/>
    <cellStyle name="Normal 4 2 4 7" xfId="3012" xr:uid="{00000000-0005-0000-0000-0000821B0000}"/>
    <cellStyle name="Normal 4 2 4 7 2" xfId="9325" xr:uid="{00000000-0005-0000-0000-0000831B0000}"/>
    <cellStyle name="Normal 4 2 4 8" xfId="6983" xr:uid="{00000000-0005-0000-0000-0000841B0000}"/>
    <cellStyle name="Normal 4 2 5" xfId="695" xr:uid="{00000000-0005-0000-0000-0000851B0000}"/>
    <cellStyle name="Normal 4 2 5 2" xfId="1415" xr:uid="{00000000-0005-0000-0000-0000861B0000}"/>
    <cellStyle name="Normal 4 2 5 2 2" xfId="2556" xr:uid="{00000000-0005-0000-0000-0000871B0000}"/>
    <cellStyle name="Normal 4 2 5 2 2 2" xfId="4898" xr:uid="{00000000-0005-0000-0000-0000881B0000}"/>
    <cellStyle name="Normal 4 2 5 2 2 2 2" xfId="9339" xr:uid="{00000000-0005-0000-0000-0000891B0000}"/>
    <cellStyle name="Normal 4 2 5 2 2 3" xfId="6997" xr:uid="{00000000-0005-0000-0000-00008A1B0000}"/>
    <cellStyle name="Normal 4 2 5 2 3" xfId="3759" xr:uid="{00000000-0005-0000-0000-00008B1B0000}"/>
    <cellStyle name="Normal 4 2 5 2 3 2" xfId="9338" xr:uid="{00000000-0005-0000-0000-00008C1B0000}"/>
    <cellStyle name="Normal 4 2 5 2 4" xfId="6996" xr:uid="{00000000-0005-0000-0000-00008D1B0000}"/>
    <cellStyle name="Normal 4 2 5 3" xfId="929" xr:uid="{00000000-0005-0000-0000-00008E1B0000}"/>
    <cellStyle name="Normal 4 2 5 3 2" xfId="2557" xr:uid="{00000000-0005-0000-0000-00008F1B0000}"/>
    <cellStyle name="Normal 4 2 5 3 2 2" xfId="4899" xr:uid="{00000000-0005-0000-0000-0000901B0000}"/>
    <cellStyle name="Normal 4 2 5 3 2 2 2" xfId="9341" xr:uid="{00000000-0005-0000-0000-0000911B0000}"/>
    <cellStyle name="Normal 4 2 5 3 2 3" xfId="6999" xr:uid="{00000000-0005-0000-0000-0000921B0000}"/>
    <cellStyle name="Normal 4 2 5 3 3" xfId="3273" xr:uid="{00000000-0005-0000-0000-0000931B0000}"/>
    <cellStyle name="Normal 4 2 5 3 3 2" xfId="9340" xr:uid="{00000000-0005-0000-0000-0000941B0000}"/>
    <cellStyle name="Normal 4 2 5 3 4" xfId="6998" xr:uid="{00000000-0005-0000-0000-0000951B0000}"/>
    <cellStyle name="Normal 4 2 5 4" xfId="2555" xr:uid="{00000000-0005-0000-0000-0000961B0000}"/>
    <cellStyle name="Normal 4 2 5 4 2" xfId="4897" xr:uid="{00000000-0005-0000-0000-0000971B0000}"/>
    <cellStyle name="Normal 4 2 5 4 2 2" xfId="9342" xr:uid="{00000000-0005-0000-0000-0000981B0000}"/>
    <cellStyle name="Normal 4 2 5 4 3" xfId="7000" xr:uid="{00000000-0005-0000-0000-0000991B0000}"/>
    <cellStyle name="Normal 4 2 5 5" xfId="3039" xr:uid="{00000000-0005-0000-0000-00009A1B0000}"/>
    <cellStyle name="Normal 4 2 5 5 2" xfId="9337" xr:uid="{00000000-0005-0000-0000-00009B1B0000}"/>
    <cellStyle name="Normal 4 2 5 6" xfId="6995" xr:uid="{00000000-0005-0000-0000-00009C1B0000}"/>
    <cellStyle name="Normal 4 2 6" xfId="722" xr:uid="{00000000-0005-0000-0000-00009D1B0000}"/>
    <cellStyle name="Normal 4 2 6 2" xfId="1253" xr:uid="{00000000-0005-0000-0000-00009E1B0000}"/>
    <cellStyle name="Normal 4 2 6 2 2" xfId="2559" xr:uid="{00000000-0005-0000-0000-00009F1B0000}"/>
    <cellStyle name="Normal 4 2 6 2 2 2" xfId="4901" xr:uid="{00000000-0005-0000-0000-0000A01B0000}"/>
    <cellStyle name="Normal 4 2 6 2 2 2 2" xfId="9345" xr:uid="{00000000-0005-0000-0000-0000A11B0000}"/>
    <cellStyle name="Normal 4 2 6 2 2 3" xfId="7003" xr:uid="{00000000-0005-0000-0000-0000A21B0000}"/>
    <cellStyle name="Normal 4 2 6 2 3" xfId="3597" xr:uid="{00000000-0005-0000-0000-0000A31B0000}"/>
    <cellStyle name="Normal 4 2 6 2 3 2" xfId="9344" xr:uid="{00000000-0005-0000-0000-0000A41B0000}"/>
    <cellStyle name="Normal 4 2 6 2 4" xfId="7002" xr:uid="{00000000-0005-0000-0000-0000A51B0000}"/>
    <cellStyle name="Normal 4 2 6 3" xfId="2558" xr:uid="{00000000-0005-0000-0000-0000A61B0000}"/>
    <cellStyle name="Normal 4 2 6 3 2" xfId="4900" xr:uid="{00000000-0005-0000-0000-0000A71B0000}"/>
    <cellStyle name="Normal 4 2 6 3 2 2" xfId="9346" xr:uid="{00000000-0005-0000-0000-0000A81B0000}"/>
    <cellStyle name="Normal 4 2 6 3 3" xfId="7004" xr:uid="{00000000-0005-0000-0000-0000A91B0000}"/>
    <cellStyle name="Normal 4 2 6 4" xfId="3066" xr:uid="{00000000-0005-0000-0000-0000AA1B0000}"/>
    <cellStyle name="Normal 4 2 6 4 2" xfId="9343" xr:uid="{00000000-0005-0000-0000-0000AB1B0000}"/>
    <cellStyle name="Normal 4 2 6 5" xfId="7001" xr:uid="{00000000-0005-0000-0000-0000AC1B0000}"/>
    <cellStyle name="Normal 4 2 7" xfId="1091" xr:uid="{00000000-0005-0000-0000-0000AD1B0000}"/>
    <cellStyle name="Normal 4 2 7 2" xfId="2560" xr:uid="{00000000-0005-0000-0000-0000AE1B0000}"/>
    <cellStyle name="Normal 4 2 7 2 2" xfId="4902" xr:uid="{00000000-0005-0000-0000-0000AF1B0000}"/>
    <cellStyle name="Normal 4 2 7 2 2 2" xfId="9348" xr:uid="{00000000-0005-0000-0000-0000B01B0000}"/>
    <cellStyle name="Normal 4 2 7 2 3" xfId="7006" xr:uid="{00000000-0005-0000-0000-0000B11B0000}"/>
    <cellStyle name="Normal 4 2 7 3" xfId="3435" xr:uid="{00000000-0005-0000-0000-0000B21B0000}"/>
    <cellStyle name="Normal 4 2 7 3 2" xfId="9347" xr:uid="{00000000-0005-0000-0000-0000B31B0000}"/>
    <cellStyle name="Normal 4 2 7 4" xfId="7005" xr:uid="{00000000-0005-0000-0000-0000B41B0000}"/>
    <cellStyle name="Normal 4 2 8" xfId="1577" xr:uid="{00000000-0005-0000-0000-0000B51B0000}"/>
    <cellStyle name="Normal 4 2 8 2" xfId="2561" xr:uid="{00000000-0005-0000-0000-0000B61B0000}"/>
    <cellStyle name="Normal 4 2 8 2 2" xfId="4903" xr:uid="{00000000-0005-0000-0000-0000B71B0000}"/>
    <cellStyle name="Normal 4 2 8 2 2 2" xfId="9350" xr:uid="{00000000-0005-0000-0000-0000B81B0000}"/>
    <cellStyle name="Normal 4 2 8 2 3" xfId="7008" xr:uid="{00000000-0005-0000-0000-0000B91B0000}"/>
    <cellStyle name="Normal 4 2 8 3" xfId="3921" xr:uid="{00000000-0005-0000-0000-0000BA1B0000}"/>
    <cellStyle name="Normal 4 2 8 3 2" xfId="9349" xr:uid="{00000000-0005-0000-0000-0000BB1B0000}"/>
    <cellStyle name="Normal 4 2 8 4" xfId="7007" xr:uid="{00000000-0005-0000-0000-0000BC1B0000}"/>
    <cellStyle name="Normal 4 2 9" xfId="767" xr:uid="{00000000-0005-0000-0000-0000BD1B0000}"/>
    <cellStyle name="Normal 4 2 9 2" xfId="2562" xr:uid="{00000000-0005-0000-0000-0000BE1B0000}"/>
    <cellStyle name="Normal 4 2 9 2 2" xfId="4904" xr:uid="{00000000-0005-0000-0000-0000BF1B0000}"/>
    <cellStyle name="Normal 4 2 9 2 2 2" xfId="9352" xr:uid="{00000000-0005-0000-0000-0000C01B0000}"/>
    <cellStyle name="Normal 4 2 9 2 3" xfId="7010" xr:uid="{00000000-0005-0000-0000-0000C11B0000}"/>
    <cellStyle name="Normal 4 2 9 3" xfId="3111" xr:uid="{00000000-0005-0000-0000-0000C21B0000}"/>
    <cellStyle name="Normal 4 2 9 3 2" xfId="9351" xr:uid="{00000000-0005-0000-0000-0000C31B0000}"/>
    <cellStyle name="Normal 4 2 9 4" xfId="7009" xr:uid="{00000000-0005-0000-0000-0000C41B0000}"/>
    <cellStyle name="Normal 4 3" xfId="350" xr:uid="{00000000-0005-0000-0000-0000C51B0000}"/>
    <cellStyle name="Normal 4 3 2" xfId="562" xr:uid="{00000000-0005-0000-0000-0000C61B0000}"/>
    <cellStyle name="Normal 4 4" xfId="351" xr:uid="{00000000-0005-0000-0000-0000C71B0000}"/>
    <cellStyle name="Normal 4 4 2" xfId="563" xr:uid="{00000000-0005-0000-0000-0000C81B0000}"/>
    <cellStyle name="Normal 4 5" xfId="560" xr:uid="{00000000-0005-0000-0000-0000C91B0000}"/>
    <cellStyle name="Normal 40" xfId="352" xr:uid="{00000000-0005-0000-0000-0000CA1B0000}"/>
    <cellStyle name="Normal 40 2" xfId="353" xr:uid="{00000000-0005-0000-0000-0000CB1B0000}"/>
    <cellStyle name="Normal 40 2 2" xfId="565" xr:uid="{00000000-0005-0000-0000-0000CC1B0000}"/>
    <cellStyle name="Normal 40 3" xfId="564" xr:uid="{00000000-0005-0000-0000-0000CD1B0000}"/>
    <cellStyle name="Normal 41" xfId="354" xr:uid="{00000000-0005-0000-0000-0000CE1B0000}"/>
    <cellStyle name="Normal 41 2" xfId="355" xr:uid="{00000000-0005-0000-0000-0000CF1B0000}"/>
    <cellStyle name="Normal 41 2 2" xfId="567" xr:uid="{00000000-0005-0000-0000-0000D01B0000}"/>
    <cellStyle name="Normal 41 3" xfId="566" xr:uid="{00000000-0005-0000-0000-0000D11B0000}"/>
    <cellStyle name="Normal 42" xfId="356" xr:uid="{00000000-0005-0000-0000-0000D21B0000}"/>
    <cellStyle name="Normal 42 2" xfId="357" xr:uid="{00000000-0005-0000-0000-0000D31B0000}"/>
    <cellStyle name="Normal 42 2 2" xfId="569" xr:uid="{00000000-0005-0000-0000-0000D41B0000}"/>
    <cellStyle name="Normal 42 3" xfId="568" xr:uid="{00000000-0005-0000-0000-0000D51B0000}"/>
    <cellStyle name="Normal 43" xfId="358" xr:uid="{00000000-0005-0000-0000-0000D61B0000}"/>
    <cellStyle name="Normal 43 2" xfId="359" xr:uid="{00000000-0005-0000-0000-0000D71B0000}"/>
    <cellStyle name="Normal 43 2 2" xfId="571" xr:uid="{00000000-0005-0000-0000-0000D81B0000}"/>
    <cellStyle name="Normal 43 3" xfId="570" xr:uid="{00000000-0005-0000-0000-0000D91B0000}"/>
    <cellStyle name="Normal 44" xfId="360" xr:uid="{00000000-0005-0000-0000-0000DA1B0000}"/>
    <cellStyle name="Normal 44 2" xfId="361" xr:uid="{00000000-0005-0000-0000-0000DB1B0000}"/>
    <cellStyle name="Normal 44 2 2" xfId="362" xr:uid="{00000000-0005-0000-0000-0000DC1B0000}"/>
    <cellStyle name="Normal 44 2 2 2" xfId="574" xr:uid="{00000000-0005-0000-0000-0000DD1B0000}"/>
    <cellStyle name="Normal 44 2 3" xfId="573" xr:uid="{00000000-0005-0000-0000-0000DE1B0000}"/>
    <cellStyle name="Normal 44 3" xfId="363" xr:uid="{00000000-0005-0000-0000-0000DF1B0000}"/>
    <cellStyle name="Normal 44 3 2" xfId="364" xr:uid="{00000000-0005-0000-0000-0000E01B0000}"/>
    <cellStyle name="Normal 44 3 2 2" xfId="576" xr:uid="{00000000-0005-0000-0000-0000E11B0000}"/>
    <cellStyle name="Normal 44 3 3" xfId="575" xr:uid="{00000000-0005-0000-0000-0000E21B0000}"/>
    <cellStyle name="Normal 44 4" xfId="572" xr:uid="{00000000-0005-0000-0000-0000E31B0000}"/>
    <cellStyle name="Normal 45" xfId="365" xr:uid="{00000000-0005-0000-0000-0000E41B0000}"/>
    <cellStyle name="Normal 45 2" xfId="366" xr:uid="{00000000-0005-0000-0000-0000E51B0000}"/>
    <cellStyle name="Normal 45 2 2" xfId="578" xr:uid="{00000000-0005-0000-0000-0000E61B0000}"/>
    <cellStyle name="Normal 45 3" xfId="577" xr:uid="{00000000-0005-0000-0000-0000E71B0000}"/>
    <cellStyle name="Normal 46" xfId="367" xr:uid="{00000000-0005-0000-0000-0000E81B0000}"/>
    <cellStyle name="Normal 47" xfId="368" xr:uid="{00000000-0005-0000-0000-0000E91B0000}"/>
    <cellStyle name="Normal 47 2" xfId="579" xr:uid="{00000000-0005-0000-0000-0000EA1B0000}"/>
    <cellStyle name="Normal 48" xfId="369" xr:uid="{00000000-0005-0000-0000-0000EB1B0000}"/>
    <cellStyle name="Normal 48 2" xfId="580" xr:uid="{00000000-0005-0000-0000-0000EC1B0000}"/>
    <cellStyle name="Normal 49" xfId="370" xr:uid="{00000000-0005-0000-0000-0000ED1B0000}"/>
    <cellStyle name="Normal 49 2" xfId="581" xr:uid="{00000000-0005-0000-0000-0000EE1B0000}"/>
    <cellStyle name="Normal 5" xfId="371" xr:uid="{00000000-0005-0000-0000-0000EF1B0000}"/>
    <cellStyle name="Normal 5 10" xfId="1093" xr:uid="{00000000-0005-0000-0000-0000F01B0000}"/>
    <cellStyle name="Normal 5 10 2" xfId="2564" xr:uid="{00000000-0005-0000-0000-0000F11B0000}"/>
    <cellStyle name="Normal 5 10 2 2" xfId="4906" xr:uid="{00000000-0005-0000-0000-0000F21B0000}"/>
    <cellStyle name="Normal 5 10 2 2 2" xfId="9355" xr:uid="{00000000-0005-0000-0000-0000F31B0000}"/>
    <cellStyle name="Normal 5 10 2 3" xfId="7013" xr:uid="{00000000-0005-0000-0000-0000F41B0000}"/>
    <cellStyle name="Normal 5 10 3" xfId="3437" xr:uid="{00000000-0005-0000-0000-0000F51B0000}"/>
    <cellStyle name="Normal 5 10 3 2" xfId="9354" xr:uid="{00000000-0005-0000-0000-0000F61B0000}"/>
    <cellStyle name="Normal 5 10 4" xfId="7012" xr:uid="{00000000-0005-0000-0000-0000F71B0000}"/>
    <cellStyle name="Normal 5 11" xfId="1579" xr:uid="{00000000-0005-0000-0000-0000F81B0000}"/>
    <cellStyle name="Normal 5 11 2" xfId="2565" xr:uid="{00000000-0005-0000-0000-0000F91B0000}"/>
    <cellStyle name="Normal 5 11 2 2" xfId="4907" xr:uid="{00000000-0005-0000-0000-0000FA1B0000}"/>
    <cellStyle name="Normal 5 11 2 2 2" xfId="9357" xr:uid="{00000000-0005-0000-0000-0000FB1B0000}"/>
    <cellStyle name="Normal 5 11 2 3" xfId="7015" xr:uid="{00000000-0005-0000-0000-0000FC1B0000}"/>
    <cellStyle name="Normal 5 11 3" xfId="3923" xr:uid="{00000000-0005-0000-0000-0000FD1B0000}"/>
    <cellStyle name="Normal 5 11 3 2" xfId="9356" xr:uid="{00000000-0005-0000-0000-0000FE1B0000}"/>
    <cellStyle name="Normal 5 11 4" xfId="7014" xr:uid="{00000000-0005-0000-0000-0000FF1B0000}"/>
    <cellStyle name="Normal 5 12" xfId="769" xr:uid="{00000000-0005-0000-0000-0000001C0000}"/>
    <cellStyle name="Normal 5 12 2" xfId="2566" xr:uid="{00000000-0005-0000-0000-0000011C0000}"/>
    <cellStyle name="Normal 5 12 2 2" xfId="4908" xr:uid="{00000000-0005-0000-0000-0000021C0000}"/>
    <cellStyle name="Normal 5 12 2 2 2" xfId="9359" xr:uid="{00000000-0005-0000-0000-0000031C0000}"/>
    <cellStyle name="Normal 5 12 2 3" xfId="7017" xr:uid="{00000000-0005-0000-0000-0000041C0000}"/>
    <cellStyle name="Normal 5 12 3" xfId="3113" xr:uid="{00000000-0005-0000-0000-0000051C0000}"/>
    <cellStyle name="Normal 5 12 3 2" xfId="9358" xr:uid="{00000000-0005-0000-0000-0000061C0000}"/>
    <cellStyle name="Normal 5 12 4" xfId="7016" xr:uid="{00000000-0005-0000-0000-0000071C0000}"/>
    <cellStyle name="Normal 5 13" xfId="1614" xr:uid="{00000000-0005-0000-0000-0000081C0000}"/>
    <cellStyle name="Normal 5 13 2" xfId="2567" xr:uid="{00000000-0005-0000-0000-0000091C0000}"/>
    <cellStyle name="Normal 5 13 2 2" xfId="4909" xr:uid="{00000000-0005-0000-0000-00000A1C0000}"/>
    <cellStyle name="Normal 5 13 2 2 2" xfId="9361" xr:uid="{00000000-0005-0000-0000-00000B1C0000}"/>
    <cellStyle name="Normal 5 13 2 3" xfId="7019" xr:uid="{00000000-0005-0000-0000-00000C1C0000}"/>
    <cellStyle name="Normal 5 13 3" xfId="3958" xr:uid="{00000000-0005-0000-0000-00000D1C0000}"/>
    <cellStyle name="Normal 5 13 3 2" xfId="9360" xr:uid="{00000000-0005-0000-0000-00000E1C0000}"/>
    <cellStyle name="Normal 5 13 4" xfId="7018" xr:uid="{00000000-0005-0000-0000-00000F1C0000}"/>
    <cellStyle name="Normal 5 14" xfId="1660" xr:uid="{00000000-0005-0000-0000-0000101C0000}"/>
    <cellStyle name="Normal 5 14 2" xfId="2568" xr:uid="{00000000-0005-0000-0000-0000111C0000}"/>
    <cellStyle name="Normal 5 14 2 2" xfId="4910" xr:uid="{00000000-0005-0000-0000-0000121C0000}"/>
    <cellStyle name="Normal 5 14 2 2 2" xfId="9363" xr:uid="{00000000-0005-0000-0000-0000131C0000}"/>
    <cellStyle name="Normal 5 14 2 3" xfId="7021" xr:uid="{00000000-0005-0000-0000-0000141C0000}"/>
    <cellStyle name="Normal 5 14 3" xfId="4004" xr:uid="{00000000-0005-0000-0000-0000151C0000}"/>
    <cellStyle name="Normal 5 14 3 2" xfId="9362" xr:uid="{00000000-0005-0000-0000-0000161C0000}"/>
    <cellStyle name="Normal 5 14 4" xfId="7020" xr:uid="{00000000-0005-0000-0000-0000171C0000}"/>
    <cellStyle name="Normal 5 15" xfId="2563" xr:uid="{00000000-0005-0000-0000-0000181C0000}"/>
    <cellStyle name="Normal 5 15 2" xfId="4905" xr:uid="{00000000-0005-0000-0000-0000191C0000}"/>
    <cellStyle name="Normal 5 15 2 2" xfId="9364" xr:uid="{00000000-0005-0000-0000-00001A1C0000}"/>
    <cellStyle name="Normal 5 15 3" xfId="7022" xr:uid="{00000000-0005-0000-0000-00001B1C0000}"/>
    <cellStyle name="Normal 5 16" xfId="2932" xr:uid="{00000000-0005-0000-0000-00001C1C0000}"/>
    <cellStyle name="Normal 5 16 2" xfId="9353" xr:uid="{00000000-0005-0000-0000-00001D1C0000}"/>
    <cellStyle name="Normal 5 17" xfId="7011" xr:uid="{00000000-0005-0000-0000-00001E1C0000}"/>
    <cellStyle name="Normal 5 2" xfId="372" xr:uid="{00000000-0005-0000-0000-00001F1C0000}"/>
    <cellStyle name="Normal 5 2 2" xfId="583" xr:uid="{00000000-0005-0000-0000-0000201C0000}"/>
    <cellStyle name="Normal 5 3" xfId="373" xr:uid="{00000000-0005-0000-0000-0000211C0000}"/>
    <cellStyle name="Normal 5 3 10" xfId="1615" xr:uid="{00000000-0005-0000-0000-0000221C0000}"/>
    <cellStyle name="Normal 5 3 10 2" xfId="2570" xr:uid="{00000000-0005-0000-0000-0000231C0000}"/>
    <cellStyle name="Normal 5 3 10 2 2" xfId="4912" xr:uid="{00000000-0005-0000-0000-0000241C0000}"/>
    <cellStyle name="Normal 5 3 10 2 2 2" xfId="9367" xr:uid="{00000000-0005-0000-0000-0000251C0000}"/>
    <cellStyle name="Normal 5 3 10 2 3" xfId="7025" xr:uid="{00000000-0005-0000-0000-0000261C0000}"/>
    <cellStyle name="Normal 5 3 10 3" xfId="3959" xr:uid="{00000000-0005-0000-0000-0000271C0000}"/>
    <cellStyle name="Normal 5 3 10 3 2" xfId="9366" xr:uid="{00000000-0005-0000-0000-0000281C0000}"/>
    <cellStyle name="Normal 5 3 10 4" xfId="7024" xr:uid="{00000000-0005-0000-0000-0000291C0000}"/>
    <cellStyle name="Normal 5 3 11" xfId="1661" xr:uid="{00000000-0005-0000-0000-00002A1C0000}"/>
    <cellStyle name="Normal 5 3 11 2" xfId="2571" xr:uid="{00000000-0005-0000-0000-00002B1C0000}"/>
    <cellStyle name="Normal 5 3 11 2 2" xfId="4913" xr:uid="{00000000-0005-0000-0000-00002C1C0000}"/>
    <cellStyle name="Normal 5 3 11 2 2 2" xfId="9369" xr:uid="{00000000-0005-0000-0000-00002D1C0000}"/>
    <cellStyle name="Normal 5 3 11 2 3" xfId="7027" xr:uid="{00000000-0005-0000-0000-00002E1C0000}"/>
    <cellStyle name="Normal 5 3 11 3" xfId="4005" xr:uid="{00000000-0005-0000-0000-00002F1C0000}"/>
    <cellStyle name="Normal 5 3 11 3 2" xfId="9368" xr:uid="{00000000-0005-0000-0000-0000301C0000}"/>
    <cellStyle name="Normal 5 3 11 4" xfId="7026" xr:uid="{00000000-0005-0000-0000-0000311C0000}"/>
    <cellStyle name="Normal 5 3 12" xfId="2569" xr:uid="{00000000-0005-0000-0000-0000321C0000}"/>
    <cellStyle name="Normal 5 3 12 2" xfId="4911" xr:uid="{00000000-0005-0000-0000-0000331C0000}"/>
    <cellStyle name="Normal 5 3 12 2 2" xfId="9370" xr:uid="{00000000-0005-0000-0000-0000341C0000}"/>
    <cellStyle name="Normal 5 3 12 3" xfId="7028" xr:uid="{00000000-0005-0000-0000-0000351C0000}"/>
    <cellStyle name="Normal 5 3 13" xfId="2933" xr:uid="{00000000-0005-0000-0000-0000361C0000}"/>
    <cellStyle name="Normal 5 3 13 2" xfId="9365" xr:uid="{00000000-0005-0000-0000-0000371C0000}"/>
    <cellStyle name="Normal 5 3 14" xfId="7023" xr:uid="{00000000-0005-0000-0000-0000381C0000}"/>
    <cellStyle name="Normal 5 3 2" xfId="584" xr:uid="{00000000-0005-0000-0000-0000391C0000}"/>
    <cellStyle name="Normal 5 3 2 10" xfId="2572" xr:uid="{00000000-0005-0000-0000-00003A1C0000}"/>
    <cellStyle name="Normal 5 3 2 10 2" xfId="4914" xr:uid="{00000000-0005-0000-0000-00003B1C0000}"/>
    <cellStyle name="Normal 5 3 2 10 2 2" xfId="9372" xr:uid="{00000000-0005-0000-0000-00003C1C0000}"/>
    <cellStyle name="Normal 5 3 2 10 3" xfId="7030" xr:uid="{00000000-0005-0000-0000-00003D1C0000}"/>
    <cellStyle name="Normal 5 3 2 11" xfId="2960" xr:uid="{00000000-0005-0000-0000-00003E1C0000}"/>
    <cellStyle name="Normal 5 3 2 11 2" xfId="9371" xr:uid="{00000000-0005-0000-0000-00003F1C0000}"/>
    <cellStyle name="Normal 5 3 2 12" xfId="7029" xr:uid="{00000000-0005-0000-0000-0000401C0000}"/>
    <cellStyle name="Normal 5 3 2 2" xfId="825" xr:uid="{00000000-0005-0000-0000-0000411C0000}"/>
    <cellStyle name="Normal 5 3 2 2 2" xfId="1041" xr:uid="{00000000-0005-0000-0000-0000421C0000}"/>
    <cellStyle name="Normal 5 3 2 2 2 2" xfId="1527" xr:uid="{00000000-0005-0000-0000-0000431C0000}"/>
    <cellStyle name="Normal 5 3 2 2 2 2 2" xfId="2575" xr:uid="{00000000-0005-0000-0000-0000441C0000}"/>
    <cellStyle name="Normal 5 3 2 2 2 2 2 2" xfId="4917" xr:uid="{00000000-0005-0000-0000-0000451C0000}"/>
    <cellStyle name="Normal 5 3 2 2 2 2 2 2 2" xfId="9376" xr:uid="{00000000-0005-0000-0000-0000461C0000}"/>
    <cellStyle name="Normal 5 3 2 2 2 2 2 3" xfId="7034" xr:uid="{00000000-0005-0000-0000-0000471C0000}"/>
    <cellStyle name="Normal 5 3 2 2 2 2 3" xfId="3871" xr:uid="{00000000-0005-0000-0000-0000481C0000}"/>
    <cellStyle name="Normal 5 3 2 2 2 2 3 2" xfId="9375" xr:uid="{00000000-0005-0000-0000-0000491C0000}"/>
    <cellStyle name="Normal 5 3 2 2 2 2 4" xfId="7033" xr:uid="{00000000-0005-0000-0000-00004A1C0000}"/>
    <cellStyle name="Normal 5 3 2 2 2 3" xfId="2574" xr:uid="{00000000-0005-0000-0000-00004B1C0000}"/>
    <cellStyle name="Normal 5 3 2 2 2 3 2" xfId="4916" xr:uid="{00000000-0005-0000-0000-00004C1C0000}"/>
    <cellStyle name="Normal 5 3 2 2 2 3 2 2" xfId="9377" xr:uid="{00000000-0005-0000-0000-00004D1C0000}"/>
    <cellStyle name="Normal 5 3 2 2 2 3 3" xfId="7035" xr:uid="{00000000-0005-0000-0000-00004E1C0000}"/>
    <cellStyle name="Normal 5 3 2 2 2 4" xfId="3385" xr:uid="{00000000-0005-0000-0000-00004F1C0000}"/>
    <cellStyle name="Normal 5 3 2 2 2 4 2" xfId="9374" xr:uid="{00000000-0005-0000-0000-0000501C0000}"/>
    <cellStyle name="Normal 5 3 2 2 2 5" xfId="7032" xr:uid="{00000000-0005-0000-0000-0000511C0000}"/>
    <cellStyle name="Normal 5 3 2 2 3" xfId="1311" xr:uid="{00000000-0005-0000-0000-0000521C0000}"/>
    <cellStyle name="Normal 5 3 2 2 3 2" xfId="2576" xr:uid="{00000000-0005-0000-0000-0000531C0000}"/>
    <cellStyle name="Normal 5 3 2 2 3 2 2" xfId="4918" xr:uid="{00000000-0005-0000-0000-0000541C0000}"/>
    <cellStyle name="Normal 5 3 2 2 3 2 2 2" xfId="9379" xr:uid="{00000000-0005-0000-0000-0000551C0000}"/>
    <cellStyle name="Normal 5 3 2 2 3 2 3" xfId="7037" xr:uid="{00000000-0005-0000-0000-0000561C0000}"/>
    <cellStyle name="Normal 5 3 2 2 3 3" xfId="3655" xr:uid="{00000000-0005-0000-0000-0000571C0000}"/>
    <cellStyle name="Normal 5 3 2 2 3 3 2" xfId="9378" xr:uid="{00000000-0005-0000-0000-0000581C0000}"/>
    <cellStyle name="Normal 5 3 2 2 3 4" xfId="7036" xr:uid="{00000000-0005-0000-0000-0000591C0000}"/>
    <cellStyle name="Normal 5 3 2 2 4" xfId="1203" xr:uid="{00000000-0005-0000-0000-00005A1C0000}"/>
    <cellStyle name="Normal 5 3 2 2 4 2" xfId="2577" xr:uid="{00000000-0005-0000-0000-00005B1C0000}"/>
    <cellStyle name="Normal 5 3 2 2 4 2 2" xfId="4919" xr:uid="{00000000-0005-0000-0000-00005C1C0000}"/>
    <cellStyle name="Normal 5 3 2 2 4 2 2 2" xfId="9381" xr:uid="{00000000-0005-0000-0000-00005D1C0000}"/>
    <cellStyle name="Normal 5 3 2 2 4 2 3" xfId="7039" xr:uid="{00000000-0005-0000-0000-00005E1C0000}"/>
    <cellStyle name="Normal 5 3 2 2 4 3" xfId="3547" xr:uid="{00000000-0005-0000-0000-00005F1C0000}"/>
    <cellStyle name="Normal 5 3 2 2 4 3 2" xfId="9380" xr:uid="{00000000-0005-0000-0000-0000601C0000}"/>
    <cellStyle name="Normal 5 3 2 2 4 4" xfId="7038" xr:uid="{00000000-0005-0000-0000-0000611C0000}"/>
    <cellStyle name="Normal 5 3 2 2 5" xfId="1723" xr:uid="{00000000-0005-0000-0000-0000621C0000}"/>
    <cellStyle name="Normal 5 3 2 2 5 2" xfId="2578" xr:uid="{00000000-0005-0000-0000-0000631C0000}"/>
    <cellStyle name="Normal 5 3 2 2 5 2 2" xfId="4920" xr:uid="{00000000-0005-0000-0000-0000641C0000}"/>
    <cellStyle name="Normal 5 3 2 2 5 2 2 2" xfId="9383" xr:uid="{00000000-0005-0000-0000-0000651C0000}"/>
    <cellStyle name="Normal 5 3 2 2 5 2 3" xfId="7041" xr:uid="{00000000-0005-0000-0000-0000661C0000}"/>
    <cellStyle name="Normal 5 3 2 2 5 3" xfId="4065" xr:uid="{00000000-0005-0000-0000-0000671C0000}"/>
    <cellStyle name="Normal 5 3 2 2 5 3 2" xfId="9382" xr:uid="{00000000-0005-0000-0000-0000681C0000}"/>
    <cellStyle name="Normal 5 3 2 2 5 4" xfId="7040" xr:uid="{00000000-0005-0000-0000-0000691C0000}"/>
    <cellStyle name="Normal 5 3 2 2 6" xfId="2573" xr:uid="{00000000-0005-0000-0000-00006A1C0000}"/>
    <cellStyle name="Normal 5 3 2 2 6 2" xfId="4915" xr:uid="{00000000-0005-0000-0000-00006B1C0000}"/>
    <cellStyle name="Normal 5 3 2 2 6 2 2" xfId="9384" xr:uid="{00000000-0005-0000-0000-00006C1C0000}"/>
    <cellStyle name="Normal 5 3 2 2 6 3" xfId="7042" xr:uid="{00000000-0005-0000-0000-00006D1C0000}"/>
    <cellStyle name="Normal 5 3 2 2 7" xfId="3169" xr:uid="{00000000-0005-0000-0000-00006E1C0000}"/>
    <cellStyle name="Normal 5 3 2 2 7 2" xfId="9373" xr:uid="{00000000-0005-0000-0000-00006F1C0000}"/>
    <cellStyle name="Normal 5 3 2 2 8" xfId="7031" xr:uid="{00000000-0005-0000-0000-0000701C0000}"/>
    <cellStyle name="Normal 5 3 2 3" xfId="879" xr:uid="{00000000-0005-0000-0000-0000711C0000}"/>
    <cellStyle name="Normal 5 3 2 3 2" xfId="987" xr:uid="{00000000-0005-0000-0000-0000721C0000}"/>
    <cellStyle name="Normal 5 3 2 3 2 2" xfId="1473" xr:uid="{00000000-0005-0000-0000-0000731C0000}"/>
    <cellStyle name="Normal 5 3 2 3 2 2 2" xfId="2581" xr:uid="{00000000-0005-0000-0000-0000741C0000}"/>
    <cellStyle name="Normal 5 3 2 3 2 2 2 2" xfId="4923" xr:uid="{00000000-0005-0000-0000-0000751C0000}"/>
    <cellStyle name="Normal 5 3 2 3 2 2 2 2 2" xfId="9388" xr:uid="{00000000-0005-0000-0000-0000761C0000}"/>
    <cellStyle name="Normal 5 3 2 3 2 2 2 3" xfId="7046" xr:uid="{00000000-0005-0000-0000-0000771C0000}"/>
    <cellStyle name="Normal 5 3 2 3 2 2 3" xfId="3817" xr:uid="{00000000-0005-0000-0000-0000781C0000}"/>
    <cellStyle name="Normal 5 3 2 3 2 2 3 2" xfId="9387" xr:uid="{00000000-0005-0000-0000-0000791C0000}"/>
    <cellStyle name="Normal 5 3 2 3 2 2 4" xfId="7045" xr:uid="{00000000-0005-0000-0000-00007A1C0000}"/>
    <cellStyle name="Normal 5 3 2 3 2 3" xfId="2580" xr:uid="{00000000-0005-0000-0000-00007B1C0000}"/>
    <cellStyle name="Normal 5 3 2 3 2 3 2" xfId="4922" xr:uid="{00000000-0005-0000-0000-00007C1C0000}"/>
    <cellStyle name="Normal 5 3 2 3 2 3 2 2" xfId="9389" xr:uid="{00000000-0005-0000-0000-00007D1C0000}"/>
    <cellStyle name="Normal 5 3 2 3 2 3 3" xfId="7047" xr:uid="{00000000-0005-0000-0000-00007E1C0000}"/>
    <cellStyle name="Normal 5 3 2 3 2 4" xfId="3331" xr:uid="{00000000-0005-0000-0000-00007F1C0000}"/>
    <cellStyle name="Normal 5 3 2 3 2 4 2" xfId="9386" xr:uid="{00000000-0005-0000-0000-0000801C0000}"/>
    <cellStyle name="Normal 5 3 2 3 2 5" xfId="7044" xr:uid="{00000000-0005-0000-0000-0000811C0000}"/>
    <cellStyle name="Normal 5 3 2 3 3" xfId="1365" xr:uid="{00000000-0005-0000-0000-0000821C0000}"/>
    <cellStyle name="Normal 5 3 2 3 3 2" xfId="2582" xr:uid="{00000000-0005-0000-0000-0000831C0000}"/>
    <cellStyle name="Normal 5 3 2 3 3 2 2" xfId="4924" xr:uid="{00000000-0005-0000-0000-0000841C0000}"/>
    <cellStyle name="Normal 5 3 2 3 3 2 2 2" xfId="9391" xr:uid="{00000000-0005-0000-0000-0000851C0000}"/>
    <cellStyle name="Normal 5 3 2 3 3 2 3" xfId="7049" xr:uid="{00000000-0005-0000-0000-0000861C0000}"/>
    <cellStyle name="Normal 5 3 2 3 3 3" xfId="3709" xr:uid="{00000000-0005-0000-0000-0000871C0000}"/>
    <cellStyle name="Normal 5 3 2 3 3 3 2" xfId="9390" xr:uid="{00000000-0005-0000-0000-0000881C0000}"/>
    <cellStyle name="Normal 5 3 2 3 3 4" xfId="7048" xr:uid="{00000000-0005-0000-0000-0000891C0000}"/>
    <cellStyle name="Normal 5 3 2 3 4" xfId="1149" xr:uid="{00000000-0005-0000-0000-00008A1C0000}"/>
    <cellStyle name="Normal 5 3 2 3 4 2" xfId="2583" xr:uid="{00000000-0005-0000-0000-00008B1C0000}"/>
    <cellStyle name="Normal 5 3 2 3 4 2 2" xfId="4925" xr:uid="{00000000-0005-0000-0000-00008C1C0000}"/>
    <cellStyle name="Normal 5 3 2 3 4 2 2 2" xfId="9393" xr:uid="{00000000-0005-0000-0000-00008D1C0000}"/>
    <cellStyle name="Normal 5 3 2 3 4 2 3" xfId="7051" xr:uid="{00000000-0005-0000-0000-00008E1C0000}"/>
    <cellStyle name="Normal 5 3 2 3 4 3" xfId="3493" xr:uid="{00000000-0005-0000-0000-00008F1C0000}"/>
    <cellStyle name="Normal 5 3 2 3 4 3 2" xfId="9392" xr:uid="{00000000-0005-0000-0000-0000901C0000}"/>
    <cellStyle name="Normal 5 3 2 3 4 4" xfId="7050" xr:uid="{00000000-0005-0000-0000-0000911C0000}"/>
    <cellStyle name="Normal 5 3 2 3 5" xfId="2579" xr:uid="{00000000-0005-0000-0000-0000921C0000}"/>
    <cellStyle name="Normal 5 3 2 3 5 2" xfId="4921" xr:uid="{00000000-0005-0000-0000-0000931C0000}"/>
    <cellStyle name="Normal 5 3 2 3 5 2 2" xfId="9394" xr:uid="{00000000-0005-0000-0000-0000941C0000}"/>
    <cellStyle name="Normal 5 3 2 3 5 3" xfId="7052" xr:uid="{00000000-0005-0000-0000-0000951C0000}"/>
    <cellStyle name="Normal 5 3 2 3 6" xfId="3223" xr:uid="{00000000-0005-0000-0000-0000961C0000}"/>
    <cellStyle name="Normal 5 3 2 3 6 2" xfId="9385" xr:uid="{00000000-0005-0000-0000-0000971C0000}"/>
    <cellStyle name="Normal 5 3 2 3 7" xfId="7043" xr:uid="{00000000-0005-0000-0000-0000981C0000}"/>
    <cellStyle name="Normal 5 3 2 4" xfId="933" xr:uid="{00000000-0005-0000-0000-0000991C0000}"/>
    <cellStyle name="Normal 5 3 2 4 2" xfId="1419" xr:uid="{00000000-0005-0000-0000-00009A1C0000}"/>
    <cellStyle name="Normal 5 3 2 4 2 2" xfId="2585" xr:uid="{00000000-0005-0000-0000-00009B1C0000}"/>
    <cellStyle name="Normal 5 3 2 4 2 2 2" xfId="4927" xr:uid="{00000000-0005-0000-0000-00009C1C0000}"/>
    <cellStyle name="Normal 5 3 2 4 2 2 2 2" xfId="9397" xr:uid="{00000000-0005-0000-0000-00009D1C0000}"/>
    <cellStyle name="Normal 5 3 2 4 2 2 3" xfId="7055" xr:uid="{00000000-0005-0000-0000-00009E1C0000}"/>
    <cellStyle name="Normal 5 3 2 4 2 3" xfId="3763" xr:uid="{00000000-0005-0000-0000-00009F1C0000}"/>
    <cellStyle name="Normal 5 3 2 4 2 3 2" xfId="9396" xr:uid="{00000000-0005-0000-0000-0000A01C0000}"/>
    <cellStyle name="Normal 5 3 2 4 2 4" xfId="7054" xr:uid="{00000000-0005-0000-0000-0000A11C0000}"/>
    <cellStyle name="Normal 5 3 2 4 3" xfId="2584" xr:uid="{00000000-0005-0000-0000-0000A21C0000}"/>
    <cellStyle name="Normal 5 3 2 4 3 2" xfId="4926" xr:uid="{00000000-0005-0000-0000-0000A31C0000}"/>
    <cellStyle name="Normal 5 3 2 4 3 2 2" xfId="9398" xr:uid="{00000000-0005-0000-0000-0000A41C0000}"/>
    <cellStyle name="Normal 5 3 2 4 3 3" xfId="7056" xr:uid="{00000000-0005-0000-0000-0000A51C0000}"/>
    <cellStyle name="Normal 5 3 2 4 4" xfId="3277" xr:uid="{00000000-0005-0000-0000-0000A61C0000}"/>
    <cellStyle name="Normal 5 3 2 4 4 2" xfId="9395" xr:uid="{00000000-0005-0000-0000-0000A71C0000}"/>
    <cellStyle name="Normal 5 3 2 4 5" xfId="7053" xr:uid="{00000000-0005-0000-0000-0000A81C0000}"/>
    <cellStyle name="Normal 5 3 2 5" xfId="1257" xr:uid="{00000000-0005-0000-0000-0000A91C0000}"/>
    <cellStyle name="Normal 5 3 2 5 2" xfId="2586" xr:uid="{00000000-0005-0000-0000-0000AA1C0000}"/>
    <cellStyle name="Normal 5 3 2 5 2 2" xfId="4928" xr:uid="{00000000-0005-0000-0000-0000AB1C0000}"/>
    <cellStyle name="Normal 5 3 2 5 2 2 2" xfId="9400" xr:uid="{00000000-0005-0000-0000-0000AC1C0000}"/>
    <cellStyle name="Normal 5 3 2 5 2 3" xfId="7058" xr:uid="{00000000-0005-0000-0000-0000AD1C0000}"/>
    <cellStyle name="Normal 5 3 2 5 3" xfId="3601" xr:uid="{00000000-0005-0000-0000-0000AE1C0000}"/>
    <cellStyle name="Normal 5 3 2 5 3 2" xfId="9399" xr:uid="{00000000-0005-0000-0000-0000AF1C0000}"/>
    <cellStyle name="Normal 5 3 2 5 4" xfId="7057" xr:uid="{00000000-0005-0000-0000-0000B01C0000}"/>
    <cellStyle name="Normal 5 3 2 6" xfId="1095" xr:uid="{00000000-0005-0000-0000-0000B11C0000}"/>
    <cellStyle name="Normal 5 3 2 6 2" xfId="2587" xr:uid="{00000000-0005-0000-0000-0000B21C0000}"/>
    <cellStyle name="Normal 5 3 2 6 2 2" xfId="4929" xr:uid="{00000000-0005-0000-0000-0000B31C0000}"/>
    <cellStyle name="Normal 5 3 2 6 2 2 2" xfId="9402" xr:uid="{00000000-0005-0000-0000-0000B41C0000}"/>
    <cellStyle name="Normal 5 3 2 6 2 3" xfId="7060" xr:uid="{00000000-0005-0000-0000-0000B51C0000}"/>
    <cellStyle name="Normal 5 3 2 6 3" xfId="3439" xr:uid="{00000000-0005-0000-0000-0000B61C0000}"/>
    <cellStyle name="Normal 5 3 2 6 3 2" xfId="9401" xr:uid="{00000000-0005-0000-0000-0000B71C0000}"/>
    <cellStyle name="Normal 5 3 2 6 4" xfId="7059" xr:uid="{00000000-0005-0000-0000-0000B81C0000}"/>
    <cellStyle name="Normal 5 3 2 7" xfId="1581" xr:uid="{00000000-0005-0000-0000-0000B91C0000}"/>
    <cellStyle name="Normal 5 3 2 7 2" xfId="2588" xr:uid="{00000000-0005-0000-0000-0000BA1C0000}"/>
    <cellStyle name="Normal 5 3 2 7 2 2" xfId="4930" xr:uid="{00000000-0005-0000-0000-0000BB1C0000}"/>
    <cellStyle name="Normal 5 3 2 7 2 2 2" xfId="9404" xr:uid="{00000000-0005-0000-0000-0000BC1C0000}"/>
    <cellStyle name="Normal 5 3 2 7 2 3" xfId="7062" xr:uid="{00000000-0005-0000-0000-0000BD1C0000}"/>
    <cellStyle name="Normal 5 3 2 7 3" xfId="3925" xr:uid="{00000000-0005-0000-0000-0000BE1C0000}"/>
    <cellStyle name="Normal 5 3 2 7 3 2" xfId="9403" xr:uid="{00000000-0005-0000-0000-0000BF1C0000}"/>
    <cellStyle name="Normal 5 3 2 7 4" xfId="7061" xr:uid="{00000000-0005-0000-0000-0000C01C0000}"/>
    <cellStyle name="Normal 5 3 2 8" xfId="771" xr:uid="{00000000-0005-0000-0000-0000C11C0000}"/>
    <cellStyle name="Normal 5 3 2 8 2" xfId="2589" xr:uid="{00000000-0005-0000-0000-0000C21C0000}"/>
    <cellStyle name="Normal 5 3 2 8 2 2" xfId="4931" xr:uid="{00000000-0005-0000-0000-0000C31C0000}"/>
    <cellStyle name="Normal 5 3 2 8 2 2 2" xfId="9406" xr:uid="{00000000-0005-0000-0000-0000C41C0000}"/>
    <cellStyle name="Normal 5 3 2 8 2 3" xfId="7064" xr:uid="{00000000-0005-0000-0000-0000C51C0000}"/>
    <cellStyle name="Normal 5 3 2 8 3" xfId="3115" xr:uid="{00000000-0005-0000-0000-0000C61C0000}"/>
    <cellStyle name="Normal 5 3 2 8 3 2" xfId="9405" xr:uid="{00000000-0005-0000-0000-0000C71C0000}"/>
    <cellStyle name="Normal 5 3 2 8 4" xfId="7063" xr:uid="{00000000-0005-0000-0000-0000C81C0000}"/>
    <cellStyle name="Normal 5 3 2 9" xfId="1662" xr:uid="{00000000-0005-0000-0000-0000C91C0000}"/>
    <cellStyle name="Normal 5 3 2 9 2" xfId="2590" xr:uid="{00000000-0005-0000-0000-0000CA1C0000}"/>
    <cellStyle name="Normal 5 3 2 9 2 2" xfId="4932" xr:uid="{00000000-0005-0000-0000-0000CB1C0000}"/>
    <cellStyle name="Normal 5 3 2 9 2 2 2" xfId="9408" xr:uid="{00000000-0005-0000-0000-0000CC1C0000}"/>
    <cellStyle name="Normal 5 3 2 9 2 3" xfId="7066" xr:uid="{00000000-0005-0000-0000-0000CD1C0000}"/>
    <cellStyle name="Normal 5 3 2 9 3" xfId="4006" xr:uid="{00000000-0005-0000-0000-0000CE1C0000}"/>
    <cellStyle name="Normal 5 3 2 9 3 2" xfId="9407" xr:uid="{00000000-0005-0000-0000-0000CF1C0000}"/>
    <cellStyle name="Normal 5 3 2 9 4" xfId="7065" xr:uid="{00000000-0005-0000-0000-0000D01C0000}"/>
    <cellStyle name="Normal 5 3 3" xfId="643" xr:uid="{00000000-0005-0000-0000-0000D11C0000}"/>
    <cellStyle name="Normal 5 3 3 2" xfId="1040" xr:uid="{00000000-0005-0000-0000-0000D21C0000}"/>
    <cellStyle name="Normal 5 3 3 2 2" xfId="1526" xr:uid="{00000000-0005-0000-0000-0000D31C0000}"/>
    <cellStyle name="Normal 5 3 3 2 2 2" xfId="2593" xr:uid="{00000000-0005-0000-0000-0000D41C0000}"/>
    <cellStyle name="Normal 5 3 3 2 2 2 2" xfId="4935" xr:uid="{00000000-0005-0000-0000-0000D51C0000}"/>
    <cellStyle name="Normal 5 3 3 2 2 2 2 2" xfId="9412" xr:uid="{00000000-0005-0000-0000-0000D61C0000}"/>
    <cellStyle name="Normal 5 3 3 2 2 2 3" xfId="7070" xr:uid="{00000000-0005-0000-0000-0000D71C0000}"/>
    <cellStyle name="Normal 5 3 3 2 2 3" xfId="3870" xr:uid="{00000000-0005-0000-0000-0000D81C0000}"/>
    <cellStyle name="Normal 5 3 3 2 2 3 2" xfId="9411" xr:uid="{00000000-0005-0000-0000-0000D91C0000}"/>
    <cellStyle name="Normal 5 3 3 2 2 4" xfId="7069" xr:uid="{00000000-0005-0000-0000-0000DA1C0000}"/>
    <cellStyle name="Normal 5 3 3 2 3" xfId="2592" xr:uid="{00000000-0005-0000-0000-0000DB1C0000}"/>
    <cellStyle name="Normal 5 3 3 2 3 2" xfId="4934" xr:uid="{00000000-0005-0000-0000-0000DC1C0000}"/>
    <cellStyle name="Normal 5 3 3 2 3 2 2" xfId="9413" xr:uid="{00000000-0005-0000-0000-0000DD1C0000}"/>
    <cellStyle name="Normal 5 3 3 2 3 3" xfId="7071" xr:uid="{00000000-0005-0000-0000-0000DE1C0000}"/>
    <cellStyle name="Normal 5 3 3 2 4" xfId="3384" xr:uid="{00000000-0005-0000-0000-0000DF1C0000}"/>
    <cellStyle name="Normal 5 3 3 2 4 2" xfId="9410" xr:uid="{00000000-0005-0000-0000-0000E01C0000}"/>
    <cellStyle name="Normal 5 3 3 2 5" xfId="7068" xr:uid="{00000000-0005-0000-0000-0000E11C0000}"/>
    <cellStyle name="Normal 5 3 3 3" xfId="1310" xr:uid="{00000000-0005-0000-0000-0000E21C0000}"/>
    <cellStyle name="Normal 5 3 3 3 2" xfId="2594" xr:uid="{00000000-0005-0000-0000-0000E31C0000}"/>
    <cellStyle name="Normal 5 3 3 3 2 2" xfId="4936" xr:uid="{00000000-0005-0000-0000-0000E41C0000}"/>
    <cellStyle name="Normal 5 3 3 3 2 2 2" xfId="9415" xr:uid="{00000000-0005-0000-0000-0000E51C0000}"/>
    <cellStyle name="Normal 5 3 3 3 2 3" xfId="7073" xr:uid="{00000000-0005-0000-0000-0000E61C0000}"/>
    <cellStyle name="Normal 5 3 3 3 3" xfId="3654" xr:uid="{00000000-0005-0000-0000-0000E71C0000}"/>
    <cellStyle name="Normal 5 3 3 3 3 2" xfId="9414" xr:uid="{00000000-0005-0000-0000-0000E81C0000}"/>
    <cellStyle name="Normal 5 3 3 3 4" xfId="7072" xr:uid="{00000000-0005-0000-0000-0000E91C0000}"/>
    <cellStyle name="Normal 5 3 3 4" xfId="1202" xr:uid="{00000000-0005-0000-0000-0000EA1C0000}"/>
    <cellStyle name="Normal 5 3 3 4 2" xfId="2595" xr:uid="{00000000-0005-0000-0000-0000EB1C0000}"/>
    <cellStyle name="Normal 5 3 3 4 2 2" xfId="4937" xr:uid="{00000000-0005-0000-0000-0000EC1C0000}"/>
    <cellStyle name="Normal 5 3 3 4 2 2 2" xfId="9417" xr:uid="{00000000-0005-0000-0000-0000ED1C0000}"/>
    <cellStyle name="Normal 5 3 3 4 2 3" xfId="7075" xr:uid="{00000000-0005-0000-0000-0000EE1C0000}"/>
    <cellStyle name="Normal 5 3 3 4 3" xfId="3546" xr:uid="{00000000-0005-0000-0000-0000EF1C0000}"/>
    <cellStyle name="Normal 5 3 3 4 3 2" xfId="9416" xr:uid="{00000000-0005-0000-0000-0000F01C0000}"/>
    <cellStyle name="Normal 5 3 3 4 4" xfId="7074" xr:uid="{00000000-0005-0000-0000-0000F11C0000}"/>
    <cellStyle name="Normal 5 3 3 5" xfId="824" xr:uid="{00000000-0005-0000-0000-0000F21C0000}"/>
    <cellStyle name="Normal 5 3 3 5 2" xfId="2596" xr:uid="{00000000-0005-0000-0000-0000F31C0000}"/>
    <cellStyle name="Normal 5 3 3 5 2 2" xfId="4938" xr:uid="{00000000-0005-0000-0000-0000F41C0000}"/>
    <cellStyle name="Normal 5 3 3 5 2 2 2" xfId="9419" xr:uid="{00000000-0005-0000-0000-0000F51C0000}"/>
    <cellStyle name="Normal 5 3 3 5 2 3" xfId="7077" xr:uid="{00000000-0005-0000-0000-0000F61C0000}"/>
    <cellStyle name="Normal 5 3 3 5 3" xfId="3168" xr:uid="{00000000-0005-0000-0000-0000F71C0000}"/>
    <cellStyle name="Normal 5 3 3 5 3 2" xfId="9418" xr:uid="{00000000-0005-0000-0000-0000F81C0000}"/>
    <cellStyle name="Normal 5 3 3 5 4" xfId="7076" xr:uid="{00000000-0005-0000-0000-0000F91C0000}"/>
    <cellStyle name="Normal 5 3 3 6" xfId="1722" xr:uid="{00000000-0005-0000-0000-0000FA1C0000}"/>
    <cellStyle name="Normal 5 3 3 6 2" xfId="2597" xr:uid="{00000000-0005-0000-0000-0000FB1C0000}"/>
    <cellStyle name="Normal 5 3 3 6 2 2" xfId="4939" xr:uid="{00000000-0005-0000-0000-0000FC1C0000}"/>
    <cellStyle name="Normal 5 3 3 6 2 2 2" xfId="9421" xr:uid="{00000000-0005-0000-0000-0000FD1C0000}"/>
    <cellStyle name="Normal 5 3 3 6 2 3" xfId="7079" xr:uid="{00000000-0005-0000-0000-0000FE1C0000}"/>
    <cellStyle name="Normal 5 3 3 6 3" xfId="4064" xr:uid="{00000000-0005-0000-0000-0000FF1C0000}"/>
    <cellStyle name="Normal 5 3 3 6 3 2" xfId="9420" xr:uid="{00000000-0005-0000-0000-0000001D0000}"/>
    <cellStyle name="Normal 5 3 3 6 4" xfId="7078" xr:uid="{00000000-0005-0000-0000-0000011D0000}"/>
    <cellStyle name="Normal 5 3 3 7" xfId="2591" xr:uid="{00000000-0005-0000-0000-0000021D0000}"/>
    <cellStyle name="Normal 5 3 3 7 2" xfId="4933" xr:uid="{00000000-0005-0000-0000-0000031D0000}"/>
    <cellStyle name="Normal 5 3 3 7 2 2" xfId="9422" xr:uid="{00000000-0005-0000-0000-0000041D0000}"/>
    <cellStyle name="Normal 5 3 3 7 3" xfId="7080" xr:uid="{00000000-0005-0000-0000-0000051D0000}"/>
    <cellStyle name="Normal 5 3 3 8" xfId="2987" xr:uid="{00000000-0005-0000-0000-0000061D0000}"/>
    <cellStyle name="Normal 5 3 3 8 2" xfId="9409" xr:uid="{00000000-0005-0000-0000-0000071D0000}"/>
    <cellStyle name="Normal 5 3 3 9" xfId="7067" xr:uid="{00000000-0005-0000-0000-0000081D0000}"/>
    <cellStyle name="Normal 5 3 4" xfId="670" xr:uid="{00000000-0005-0000-0000-0000091D0000}"/>
    <cellStyle name="Normal 5 3 4 2" xfId="986" xr:uid="{00000000-0005-0000-0000-00000A1D0000}"/>
    <cellStyle name="Normal 5 3 4 2 2" xfId="1472" xr:uid="{00000000-0005-0000-0000-00000B1D0000}"/>
    <cellStyle name="Normal 5 3 4 2 2 2" xfId="2600" xr:uid="{00000000-0005-0000-0000-00000C1D0000}"/>
    <cellStyle name="Normal 5 3 4 2 2 2 2" xfId="4942" xr:uid="{00000000-0005-0000-0000-00000D1D0000}"/>
    <cellStyle name="Normal 5 3 4 2 2 2 2 2" xfId="9426" xr:uid="{00000000-0005-0000-0000-00000E1D0000}"/>
    <cellStyle name="Normal 5 3 4 2 2 2 3" xfId="7084" xr:uid="{00000000-0005-0000-0000-00000F1D0000}"/>
    <cellStyle name="Normal 5 3 4 2 2 3" xfId="3816" xr:uid="{00000000-0005-0000-0000-0000101D0000}"/>
    <cellStyle name="Normal 5 3 4 2 2 3 2" xfId="9425" xr:uid="{00000000-0005-0000-0000-0000111D0000}"/>
    <cellStyle name="Normal 5 3 4 2 2 4" xfId="7083" xr:uid="{00000000-0005-0000-0000-0000121D0000}"/>
    <cellStyle name="Normal 5 3 4 2 3" xfId="2599" xr:uid="{00000000-0005-0000-0000-0000131D0000}"/>
    <cellStyle name="Normal 5 3 4 2 3 2" xfId="4941" xr:uid="{00000000-0005-0000-0000-0000141D0000}"/>
    <cellStyle name="Normal 5 3 4 2 3 2 2" xfId="9427" xr:uid="{00000000-0005-0000-0000-0000151D0000}"/>
    <cellStyle name="Normal 5 3 4 2 3 3" xfId="7085" xr:uid="{00000000-0005-0000-0000-0000161D0000}"/>
    <cellStyle name="Normal 5 3 4 2 4" xfId="3330" xr:uid="{00000000-0005-0000-0000-0000171D0000}"/>
    <cellStyle name="Normal 5 3 4 2 4 2" xfId="9424" xr:uid="{00000000-0005-0000-0000-0000181D0000}"/>
    <cellStyle name="Normal 5 3 4 2 5" xfId="7082" xr:uid="{00000000-0005-0000-0000-0000191D0000}"/>
    <cellStyle name="Normal 5 3 4 3" xfId="1364" xr:uid="{00000000-0005-0000-0000-00001A1D0000}"/>
    <cellStyle name="Normal 5 3 4 3 2" xfId="2601" xr:uid="{00000000-0005-0000-0000-00001B1D0000}"/>
    <cellStyle name="Normal 5 3 4 3 2 2" xfId="4943" xr:uid="{00000000-0005-0000-0000-00001C1D0000}"/>
    <cellStyle name="Normal 5 3 4 3 2 2 2" xfId="9429" xr:uid="{00000000-0005-0000-0000-00001D1D0000}"/>
    <cellStyle name="Normal 5 3 4 3 2 3" xfId="7087" xr:uid="{00000000-0005-0000-0000-00001E1D0000}"/>
    <cellStyle name="Normal 5 3 4 3 3" xfId="3708" xr:uid="{00000000-0005-0000-0000-00001F1D0000}"/>
    <cellStyle name="Normal 5 3 4 3 3 2" xfId="9428" xr:uid="{00000000-0005-0000-0000-0000201D0000}"/>
    <cellStyle name="Normal 5 3 4 3 4" xfId="7086" xr:uid="{00000000-0005-0000-0000-0000211D0000}"/>
    <cellStyle name="Normal 5 3 4 4" xfId="1148" xr:uid="{00000000-0005-0000-0000-0000221D0000}"/>
    <cellStyle name="Normal 5 3 4 4 2" xfId="2602" xr:uid="{00000000-0005-0000-0000-0000231D0000}"/>
    <cellStyle name="Normal 5 3 4 4 2 2" xfId="4944" xr:uid="{00000000-0005-0000-0000-0000241D0000}"/>
    <cellStyle name="Normal 5 3 4 4 2 2 2" xfId="9431" xr:uid="{00000000-0005-0000-0000-0000251D0000}"/>
    <cellStyle name="Normal 5 3 4 4 2 3" xfId="7089" xr:uid="{00000000-0005-0000-0000-0000261D0000}"/>
    <cellStyle name="Normal 5 3 4 4 3" xfId="3492" xr:uid="{00000000-0005-0000-0000-0000271D0000}"/>
    <cellStyle name="Normal 5 3 4 4 3 2" xfId="9430" xr:uid="{00000000-0005-0000-0000-0000281D0000}"/>
    <cellStyle name="Normal 5 3 4 4 4" xfId="7088" xr:uid="{00000000-0005-0000-0000-0000291D0000}"/>
    <cellStyle name="Normal 5 3 4 5" xfId="878" xr:uid="{00000000-0005-0000-0000-00002A1D0000}"/>
    <cellStyle name="Normal 5 3 4 5 2" xfId="2603" xr:uid="{00000000-0005-0000-0000-00002B1D0000}"/>
    <cellStyle name="Normal 5 3 4 5 2 2" xfId="4945" xr:uid="{00000000-0005-0000-0000-00002C1D0000}"/>
    <cellStyle name="Normal 5 3 4 5 2 2 2" xfId="9433" xr:uid="{00000000-0005-0000-0000-00002D1D0000}"/>
    <cellStyle name="Normal 5 3 4 5 2 3" xfId="7091" xr:uid="{00000000-0005-0000-0000-00002E1D0000}"/>
    <cellStyle name="Normal 5 3 4 5 3" xfId="3222" xr:uid="{00000000-0005-0000-0000-00002F1D0000}"/>
    <cellStyle name="Normal 5 3 4 5 3 2" xfId="9432" xr:uid="{00000000-0005-0000-0000-0000301D0000}"/>
    <cellStyle name="Normal 5 3 4 5 4" xfId="7090" xr:uid="{00000000-0005-0000-0000-0000311D0000}"/>
    <cellStyle name="Normal 5 3 4 6" xfId="2598" xr:uid="{00000000-0005-0000-0000-0000321D0000}"/>
    <cellStyle name="Normal 5 3 4 6 2" xfId="4940" xr:uid="{00000000-0005-0000-0000-0000331D0000}"/>
    <cellStyle name="Normal 5 3 4 6 2 2" xfId="9434" xr:uid="{00000000-0005-0000-0000-0000341D0000}"/>
    <cellStyle name="Normal 5 3 4 6 3" xfId="7092" xr:uid="{00000000-0005-0000-0000-0000351D0000}"/>
    <cellStyle name="Normal 5 3 4 7" xfId="3014" xr:uid="{00000000-0005-0000-0000-0000361D0000}"/>
    <cellStyle name="Normal 5 3 4 7 2" xfId="9423" xr:uid="{00000000-0005-0000-0000-0000371D0000}"/>
    <cellStyle name="Normal 5 3 4 8" xfId="7081" xr:uid="{00000000-0005-0000-0000-0000381D0000}"/>
    <cellStyle name="Normal 5 3 5" xfId="697" xr:uid="{00000000-0005-0000-0000-0000391D0000}"/>
    <cellStyle name="Normal 5 3 5 2" xfId="1418" xr:uid="{00000000-0005-0000-0000-00003A1D0000}"/>
    <cellStyle name="Normal 5 3 5 2 2" xfId="2605" xr:uid="{00000000-0005-0000-0000-00003B1D0000}"/>
    <cellStyle name="Normal 5 3 5 2 2 2" xfId="4947" xr:uid="{00000000-0005-0000-0000-00003C1D0000}"/>
    <cellStyle name="Normal 5 3 5 2 2 2 2" xfId="9437" xr:uid="{00000000-0005-0000-0000-00003D1D0000}"/>
    <cellStyle name="Normal 5 3 5 2 2 3" xfId="7095" xr:uid="{00000000-0005-0000-0000-00003E1D0000}"/>
    <cellStyle name="Normal 5 3 5 2 3" xfId="3762" xr:uid="{00000000-0005-0000-0000-00003F1D0000}"/>
    <cellStyle name="Normal 5 3 5 2 3 2" xfId="9436" xr:uid="{00000000-0005-0000-0000-0000401D0000}"/>
    <cellStyle name="Normal 5 3 5 2 4" xfId="7094" xr:uid="{00000000-0005-0000-0000-0000411D0000}"/>
    <cellStyle name="Normal 5 3 5 3" xfId="932" xr:uid="{00000000-0005-0000-0000-0000421D0000}"/>
    <cellStyle name="Normal 5 3 5 3 2" xfId="2606" xr:uid="{00000000-0005-0000-0000-0000431D0000}"/>
    <cellStyle name="Normal 5 3 5 3 2 2" xfId="4948" xr:uid="{00000000-0005-0000-0000-0000441D0000}"/>
    <cellStyle name="Normal 5 3 5 3 2 2 2" xfId="9439" xr:uid="{00000000-0005-0000-0000-0000451D0000}"/>
    <cellStyle name="Normal 5 3 5 3 2 3" xfId="7097" xr:uid="{00000000-0005-0000-0000-0000461D0000}"/>
    <cellStyle name="Normal 5 3 5 3 3" xfId="3276" xr:uid="{00000000-0005-0000-0000-0000471D0000}"/>
    <cellStyle name="Normal 5 3 5 3 3 2" xfId="9438" xr:uid="{00000000-0005-0000-0000-0000481D0000}"/>
    <cellStyle name="Normal 5 3 5 3 4" xfId="7096" xr:uid="{00000000-0005-0000-0000-0000491D0000}"/>
    <cellStyle name="Normal 5 3 5 4" xfId="2604" xr:uid="{00000000-0005-0000-0000-00004A1D0000}"/>
    <cellStyle name="Normal 5 3 5 4 2" xfId="4946" xr:uid="{00000000-0005-0000-0000-00004B1D0000}"/>
    <cellStyle name="Normal 5 3 5 4 2 2" xfId="9440" xr:uid="{00000000-0005-0000-0000-00004C1D0000}"/>
    <cellStyle name="Normal 5 3 5 4 3" xfId="7098" xr:uid="{00000000-0005-0000-0000-00004D1D0000}"/>
    <cellStyle name="Normal 5 3 5 5" xfId="3041" xr:uid="{00000000-0005-0000-0000-00004E1D0000}"/>
    <cellStyle name="Normal 5 3 5 5 2" xfId="9435" xr:uid="{00000000-0005-0000-0000-00004F1D0000}"/>
    <cellStyle name="Normal 5 3 5 6" xfId="7093" xr:uid="{00000000-0005-0000-0000-0000501D0000}"/>
    <cellStyle name="Normal 5 3 6" xfId="724" xr:uid="{00000000-0005-0000-0000-0000511D0000}"/>
    <cellStyle name="Normal 5 3 6 2" xfId="1256" xr:uid="{00000000-0005-0000-0000-0000521D0000}"/>
    <cellStyle name="Normal 5 3 6 2 2" xfId="2608" xr:uid="{00000000-0005-0000-0000-0000531D0000}"/>
    <cellStyle name="Normal 5 3 6 2 2 2" xfId="4950" xr:uid="{00000000-0005-0000-0000-0000541D0000}"/>
    <cellStyle name="Normal 5 3 6 2 2 2 2" xfId="9443" xr:uid="{00000000-0005-0000-0000-0000551D0000}"/>
    <cellStyle name="Normal 5 3 6 2 2 3" xfId="7101" xr:uid="{00000000-0005-0000-0000-0000561D0000}"/>
    <cellStyle name="Normal 5 3 6 2 3" xfId="3600" xr:uid="{00000000-0005-0000-0000-0000571D0000}"/>
    <cellStyle name="Normal 5 3 6 2 3 2" xfId="9442" xr:uid="{00000000-0005-0000-0000-0000581D0000}"/>
    <cellStyle name="Normal 5 3 6 2 4" xfId="7100" xr:uid="{00000000-0005-0000-0000-0000591D0000}"/>
    <cellStyle name="Normal 5 3 6 3" xfId="2607" xr:uid="{00000000-0005-0000-0000-00005A1D0000}"/>
    <cellStyle name="Normal 5 3 6 3 2" xfId="4949" xr:uid="{00000000-0005-0000-0000-00005B1D0000}"/>
    <cellStyle name="Normal 5 3 6 3 2 2" xfId="9444" xr:uid="{00000000-0005-0000-0000-00005C1D0000}"/>
    <cellStyle name="Normal 5 3 6 3 3" xfId="7102" xr:uid="{00000000-0005-0000-0000-00005D1D0000}"/>
    <cellStyle name="Normal 5 3 6 4" xfId="3068" xr:uid="{00000000-0005-0000-0000-00005E1D0000}"/>
    <cellStyle name="Normal 5 3 6 4 2" xfId="9441" xr:uid="{00000000-0005-0000-0000-00005F1D0000}"/>
    <cellStyle name="Normal 5 3 6 5" xfId="7099" xr:uid="{00000000-0005-0000-0000-0000601D0000}"/>
    <cellStyle name="Normal 5 3 7" xfId="1094" xr:uid="{00000000-0005-0000-0000-0000611D0000}"/>
    <cellStyle name="Normal 5 3 7 2" xfId="2609" xr:uid="{00000000-0005-0000-0000-0000621D0000}"/>
    <cellStyle name="Normal 5 3 7 2 2" xfId="4951" xr:uid="{00000000-0005-0000-0000-0000631D0000}"/>
    <cellStyle name="Normal 5 3 7 2 2 2" xfId="9446" xr:uid="{00000000-0005-0000-0000-0000641D0000}"/>
    <cellStyle name="Normal 5 3 7 2 3" xfId="7104" xr:uid="{00000000-0005-0000-0000-0000651D0000}"/>
    <cellStyle name="Normal 5 3 7 3" xfId="3438" xr:uid="{00000000-0005-0000-0000-0000661D0000}"/>
    <cellStyle name="Normal 5 3 7 3 2" xfId="9445" xr:uid="{00000000-0005-0000-0000-0000671D0000}"/>
    <cellStyle name="Normal 5 3 7 4" xfId="7103" xr:uid="{00000000-0005-0000-0000-0000681D0000}"/>
    <cellStyle name="Normal 5 3 8" xfId="1580" xr:uid="{00000000-0005-0000-0000-0000691D0000}"/>
    <cellStyle name="Normal 5 3 8 2" xfId="2610" xr:uid="{00000000-0005-0000-0000-00006A1D0000}"/>
    <cellStyle name="Normal 5 3 8 2 2" xfId="4952" xr:uid="{00000000-0005-0000-0000-00006B1D0000}"/>
    <cellStyle name="Normal 5 3 8 2 2 2" xfId="9448" xr:uid="{00000000-0005-0000-0000-00006C1D0000}"/>
    <cellStyle name="Normal 5 3 8 2 3" xfId="7106" xr:uid="{00000000-0005-0000-0000-00006D1D0000}"/>
    <cellStyle name="Normal 5 3 8 3" xfId="3924" xr:uid="{00000000-0005-0000-0000-00006E1D0000}"/>
    <cellStyle name="Normal 5 3 8 3 2" xfId="9447" xr:uid="{00000000-0005-0000-0000-00006F1D0000}"/>
    <cellStyle name="Normal 5 3 8 4" xfId="7105" xr:uid="{00000000-0005-0000-0000-0000701D0000}"/>
    <cellStyle name="Normal 5 3 9" xfId="770" xr:uid="{00000000-0005-0000-0000-0000711D0000}"/>
    <cellStyle name="Normal 5 3 9 2" xfId="2611" xr:uid="{00000000-0005-0000-0000-0000721D0000}"/>
    <cellStyle name="Normal 5 3 9 2 2" xfId="4953" xr:uid="{00000000-0005-0000-0000-0000731D0000}"/>
    <cellStyle name="Normal 5 3 9 2 2 2" xfId="9450" xr:uid="{00000000-0005-0000-0000-0000741D0000}"/>
    <cellStyle name="Normal 5 3 9 2 3" xfId="7108" xr:uid="{00000000-0005-0000-0000-0000751D0000}"/>
    <cellStyle name="Normal 5 3 9 3" xfId="3114" xr:uid="{00000000-0005-0000-0000-0000761D0000}"/>
    <cellStyle name="Normal 5 3 9 3 2" xfId="9449" xr:uid="{00000000-0005-0000-0000-0000771D0000}"/>
    <cellStyle name="Normal 5 3 9 4" xfId="7107" xr:uid="{00000000-0005-0000-0000-0000781D0000}"/>
    <cellStyle name="Normal 5 4" xfId="374" xr:uid="{00000000-0005-0000-0000-0000791D0000}"/>
    <cellStyle name="Normal 5 4 10" xfId="1616" xr:uid="{00000000-0005-0000-0000-00007A1D0000}"/>
    <cellStyle name="Normal 5 4 10 2" xfId="2613" xr:uid="{00000000-0005-0000-0000-00007B1D0000}"/>
    <cellStyle name="Normal 5 4 10 2 2" xfId="4955" xr:uid="{00000000-0005-0000-0000-00007C1D0000}"/>
    <cellStyle name="Normal 5 4 10 2 2 2" xfId="9453" xr:uid="{00000000-0005-0000-0000-00007D1D0000}"/>
    <cellStyle name="Normal 5 4 10 2 3" xfId="7111" xr:uid="{00000000-0005-0000-0000-00007E1D0000}"/>
    <cellStyle name="Normal 5 4 10 3" xfId="3960" xr:uid="{00000000-0005-0000-0000-00007F1D0000}"/>
    <cellStyle name="Normal 5 4 10 3 2" xfId="9452" xr:uid="{00000000-0005-0000-0000-0000801D0000}"/>
    <cellStyle name="Normal 5 4 10 4" xfId="7110" xr:uid="{00000000-0005-0000-0000-0000811D0000}"/>
    <cellStyle name="Normal 5 4 11" xfId="1663" xr:uid="{00000000-0005-0000-0000-0000821D0000}"/>
    <cellStyle name="Normal 5 4 11 2" xfId="2614" xr:uid="{00000000-0005-0000-0000-0000831D0000}"/>
    <cellStyle name="Normal 5 4 11 2 2" xfId="4956" xr:uid="{00000000-0005-0000-0000-0000841D0000}"/>
    <cellStyle name="Normal 5 4 11 2 2 2" xfId="9455" xr:uid="{00000000-0005-0000-0000-0000851D0000}"/>
    <cellStyle name="Normal 5 4 11 2 3" xfId="7113" xr:uid="{00000000-0005-0000-0000-0000861D0000}"/>
    <cellStyle name="Normal 5 4 11 3" xfId="4007" xr:uid="{00000000-0005-0000-0000-0000871D0000}"/>
    <cellStyle name="Normal 5 4 11 3 2" xfId="9454" xr:uid="{00000000-0005-0000-0000-0000881D0000}"/>
    <cellStyle name="Normal 5 4 11 4" xfId="7112" xr:uid="{00000000-0005-0000-0000-0000891D0000}"/>
    <cellStyle name="Normal 5 4 12" xfId="2612" xr:uid="{00000000-0005-0000-0000-00008A1D0000}"/>
    <cellStyle name="Normal 5 4 12 2" xfId="4954" xr:uid="{00000000-0005-0000-0000-00008B1D0000}"/>
    <cellStyle name="Normal 5 4 12 2 2" xfId="9456" xr:uid="{00000000-0005-0000-0000-00008C1D0000}"/>
    <cellStyle name="Normal 5 4 12 3" xfId="7114" xr:uid="{00000000-0005-0000-0000-00008D1D0000}"/>
    <cellStyle name="Normal 5 4 13" xfId="2934" xr:uid="{00000000-0005-0000-0000-00008E1D0000}"/>
    <cellStyle name="Normal 5 4 13 2" xfId="9451" xr:uid="{00000000-0005-0000-0000-00008F1D0000}"/>
    <cellStyle name="Normal 5 4 14" xfId="7109" xr:uid="{00000000-0005-0000-0000-0000901D0000}"/>
    <cellStyle name="Normal 5 4 2" xfId="585" xr:uid="{00000000-0005-0000-0000-0000911D0000}"/>
    <cellStyle name="Normal 5 4 2 10" xfId="2615" xr:uid="{00000000-0005-0000-0000-0000921D0000}"/>
    <cellStyle name="Normal 5 4 2 10 2" xfId="4957" xr:uid="{00000000-0005-0000-0000-0000931D0000}"/>
    <cellStyle name="Normal 5 4 2 10 2 2" xfId="9458" xr:uid="{00000000-0005-0000-0000-0000941D0000}"/>
    <cellStyle name="Normal 5 4 2 10 3" xfId="7116" xr:uid="{00000000-0005-0000-0000-0000951D0000}"/>
    <cellStyle name="Normal 5 4 2 11" xfId="2961" xr:uid="{00000000-0005-0000-0000-0000961D0000}"/>
    <cellStyle name="Normal 5 4 2 11 2" xfId="9457" xr:uid="{00000000-0005-0000-0000-0000971D0000}"/>
    <cellStyle name="Normal 5 4 2 12" xfId="7115" xr:uid="{00000000-0005-0000-0000-0000981D0000}"/>
    <cellStyle name="Normal 5 4 2 2" xfId="827" xr:uid="{00000000-0005-0000-0000-0000991D0000}"/>
    <cellStyle name="Normal 5 4 2 2 2" xfId="1043" xr:uid="{00000000-0005-0000-0000-00009A1D0000}"/>
    <cellStyle name="Normal 5 4 2 2 2 2" xfId="1529" xr:uid="{00000000-0005-0000-0000-00009B1D0000}"/>
    <cellStyle name="Normal 5 4 2 2 2 2 2" xfId="2618" xr:uid="{00000000-0005-0000-0000-00009C1D0000}"/>
    <cellStyle name="Normal 5 4 2 2 2 2 2 2" xfId="4960" xr:uid="{00000000-0005-0000-0000-00009D1D0000}"/>
    <cellStyle name="Normal 5 4 2 2 2 2 2 2 2" xfId="9462" xr:uid="{00000000-0005-0000-0000-00009E1D0000}"/>
    <cellStyle name="Normal 5 4 2 2 2 2 2 3" xfId="7120" xr:uid="{00000000-0005-0000-0000-00009F1D0000}"/>
    <cellStyle name="Normal 5 4 2 2 2 2 3" xfId="3873" xr:uid="{00000000-0005-0000-0000-0000A01D0000}"/>
    <cellStyle name="Normal 5 4 2 2 2 2 3 2" xfId="9461" xr:uid="{00000000-0005-0000-0000-0000A11D0000}"/>
    <cellStyle name="Normal 5 4 2 2 2 2 4" xfId="7119" xr:uid="{00000000-0005-0000-0000-0000A21D0000}"/>
    <cellStyle name="Normal 5 4 2 2 2 3" xfId="2617" xr:uid="{00000000-0005-0000-0000-0000A31D0000}"/>
    <cellStyle name="Normal 5 4 2 2 2 3 2" xfId="4959" xr:uid="{00000000-0005-0000-0000-0000A41D0000}"/>
    <cellStyle name="Normal 5 4 2 2 2 3 2 2" xfId="9463" xr:uid="{00000000-0005-0000-0000-0000A51D0000}"/>
    <cellStyle name="Normal 5 4 2 2 2 3 3" xfId="7121" xr:uid="{00000000-0005-0000-0000-0000A61D0000}"/>
    <cellStyle name="Normal 5 4 2 2 2 4" xfId="3387" xr:uid="{00000000-0005-0000-0000-0000A71D0000}"/>
    <cellStyle name="Normal 5 4 2 2 2 4 2" xfId="9460" xr:uid="{00000000-0005-0000-0000-0000A81D0000}"/>
    <cellStyle name="Normal 5 4 2 2 2 5" xfId="7118" xr:uid="{00000000-0005-0000-0000-0000A91D0000}"/>
    <cellStyle name="Normal 5 4 2 2 3" xfId="1313" xr:uid="{00000000-0005-0000-0000-0000AA1D0000}"/>
    <cellStyle name="Normal 5 4 2 2 3 2" xfId="2619" xr:uid="{00000000-0005-0000-0000-0000AB1D0000}"/>
    <cellStyle name="Normal 5 4 2 2 3 2 2" xfId="4961" xr:uid="{00000000-0005-0000-0000-0000AC1D0000}"/>
    <cellStyle name="Normal 5 4 2 2 3 2 2 2" xfId="9465" xr:uid="{00000000-0005-0000-0000-0000AD1D0000}"/>
    <cellStyle name="Normal 5 4 2 2 3 2 3" xfId="7123" xr:uid="{00000000-0005-0000-0000-0000AE1D0000}"/>
    <cellStyle name="Normal 5 4 2 2 3 3" xfId="3657" xr:uid="{00000000-0005-0000-0000-0000AF1D0000}"/>
    <cellStyle name="Normal 5 4 2 2 3 3 2" xfId="9464" xr:uid="{00000000-0005-0000-0000-0000B01D0000}"/>
    <cellStyle name="Normal 5 4 2 2 3 4" xfId="7122" xr:uid="{00000000-0005-0000-0000-0000B11D0000}"/>
    <cellStyle name="Normal 5 4 2 2 4" xfId="1205" xr:uid="{00000000-0005-0000-0000-0000B21D0000}"/>
    <cellStyle name="Normal 5 4 2 2 4 2" xfId="2620" xr:uid="{00000000-0005-0000-0000-0000B31D0000}"/>
    <cellStyle name="Normal 5 4 2 2 4 2 2" xfId="4962" xr:uid="{00000000-0005-0000-0000-0000B41D0000}"/>
    <cellStyle name="Normal 5 4 2 2 4 2 2 2" xfId="9467" xr:uid="{00000000-0005-0000-0000-0000B51D0000}"/>
    <cellStyle name="Normal 5 4 2 2 4 2 3" xfId="7125" xr:uid="{00000000-0005-0000-0000-0000B61D0000}"/>
    <cellStyle name="Normal 5 4 2 2 4 3" xfId="3549" xr:uid="{00000000-0005-0000-0000-0000B71D0000}"/>
    <cellStyle name="Normal 5 4 2 2 4 3 2" xfId="9466" xr:uid="{00000000-0005-0000-0000-0000B81D0000}"/>
    <cellStyle name="Normal 5 4 2 2 4 4" xfId="7124" xr:uid="{00000000-0005-0000-0000-0000B91D0000}"/>
    <cellStyle name="Normal 5 4 2 2 5" xfId="1725" xr:uid="{00000000-0005-0000-0000-0000BA1D0000}"/>
    <cellStyle name="Normal 5 4 2 2 5 2" xfId="2621" xr:uid="{00000000-0005-0000-0000-0000BB1D0000}"/>
    <cellStyle name="Normal 5 4 2 2 5 2 2" xfId="4963" xr:uid="{00000000-0005-0000-0000-0000BC1D0000}"/>
    <cellStyle name="Normal 5 4 2 2 5 2 2 2" xfId="9469" xr:uid="{00000000-0005-0000-0000-0000BD1D0000}"/>
    <cellStyle name="Normal 5 4 2 2 5 2 3" xfId="7127" xr:uid="{00000000-0005-0000-0000-0000BE1D0000}"/>
    <cellStyle name="Normal 5 4 2 2 5 3" xfId="4067" xr:uid="{00000000-0005-0000-0000-0000BF1D0000}"/>
    <cellStyle name="Normal 5 4 2 2 5 3 2" xfId="9468" xr:uid="{00000000-0005-0000-0000-0000C01D0000}"/>
    <cellStyle name="Normal 5 4 2 2 5 4" xfId="7126" xr:uid="{00000000-0005-0000-0000-0000C11D0000}"/>
    <cellStyle name="Normal 5 4 2 2 6" xfId="2616" xr:uid="{00000000-0005-0000-0000-0000C21D0000}"/>
    <cellStyle name="Normal 5 4 2 2 6 2" xfId="4958" xr:uid="{00000000-0005-0000-0000-0000C31D0000}"/>
    <cellStyle name="Normal 5 4 2 2 6 2 2" xfId="9470" xr:uid="{00000000-0005-0000-0000-0000C41D0000}"/>
    <cellStyle name="Normal 5 4 2 2 6 3" xfId="7128" xr:uid="{00000000-0005-0000-0000-0000C51D0000}"/>
    <cellStyle name="Normal 5 4 2 2 7" xfId="3171" xr:uid="{00000000-0005-0000-0000-0000C61D0000}"/>
    <cellStyle name="Normal 5 4 2 2 7 2" xfId="9459" xr:uid="{00000000-0005-0000-0000-0000C71D0000}"/>
    <cellStyle name="Normal 5 4 2 2 8" xfId="7117" xr:uid="{00000000-0005-0000-0000-0000C81D0000}"/>
    <cellStyle name="Normal 5 4 2 3" xfId="881" xr:uid="{00000000-0005-0000-0000-0000C91D0000}"/>
    <cellStyle name="Normal 5 4 2 3 2" xfId="989" xr:uid="{00000000-0005-0000-0000-0000CA1D0000}"/>
    <cellStyle name="Normal 5 4 2 3 2 2" xfId="1475" xr:uid="{00000000-0005-0000-0000-0000CB1D0000}"/>
    <cellStyle name="Normal 5 4 2 3 2 2 2" xfId="2624" xr:uid="{00000000-0005-0000-0000-0000CC1D0000}"/>
    <cellStyle name="Normal 5 4 2 3 2 2 2 2" xfId="4966" xr:uid="{00000000-0005-0000-0000-0000CD1D0000}"/>
    <cellStyle name="Normal 5 4 2 3 2 2 2 2 2" xfId="9474" xr:uid="{00000000-0005-0000-0000-0000CE1D0000}"/>
    <cellStyle name="Normal 5 4 2 3 2 2 2 3" xfId="7132" xr:uid="{00000000-0005-0000-0000-0000CF1D0000}"/>
    <cellStyle name="Normal 5 4 2 3 2 2 3" xfId="3819" xr:uid="{00000000-0005-0000-0000-0000D01D0000}"/>
    <cellStyle name="Normal 5 4 2 3 2 2 3 2" xfId="9473" xr:uid="{00000000-0005-0000-0000-0000D11D0000}"/>
    <cellStyle name="Normal 5 4 2 3 2 2 4" xfId="7131" xr:uid="{00000000-0005-0000-0000-0000D21D0000}"/>
    <cellStyle name="Normal 5 4 2 3 2 3" xfId="2623" xr:uid="{00000000-0005-0000-0000-0000D31D0000}"/>
    <cellStyle name="Normal 5 4 2 3 2 3 2" xfId="4965" xr:uid="{00000000-0005-0000-0000-0000D41D0000}"/>
    <cellStyle name="Normal 5 4 2 3 2 3 2 2" xfId="9475" xr:uid="{00000000-0005-0000-0000-0000D51D0000}"/>
    <cellStyle name="Normal 5 4 2 3 2 3 3" xfId="7133" xr:uid="{00000000-0005-0000-0000-0000D61D0000}"/>
    <cellStyle name="Normal 5 4 2 3 2 4" xfId="3333" xr:uid="{00000000-0005-0000-0000-0000D71D0000}"/>
    <cellStyle name="Normal 5 4 2 3 2 4 2" xfId="9472" xr:uid="{00000000-0005-0000-0000-0000D81D0000}"/>
    <cellStyle name="Normal 5 4 2 3 2 5" xfId="7130" xr:uid="{00000000-0005-0000-0000-0000D91D0000}"/>
    <cellStyle name="Normal 5 4 2 3 3" xfId="1367" xr:uid="{00000000-0005-0000-0000-0000DA1D0000}"/>
    <cellStyle name="Normal 5 4 2 3 3 2" xfId="2625" xr:uid="{00000000-0005-0000-0000-0000DB1D0000}"/>
    <cellStyle name="Normal 5 4 2 3 3 2 2" xfId="4967" xr:uid="{00000000-0005-0000-0000-0000DC1D0000}"/>
    <cellStyle name="Normal 5 4 2 3 3 2 2 2" xfId="9477" xr:uid="{00000000-0005-0000-0000-0000DD1D0000}"/>
    <cellStyle name="Normal 5 4 2 3 3 2 3" xfId="7135" xr:uid="{00000000-0005-0000-0000-0000DE1D0000}"/>
    <cellStyle name="Normal 5 4 2 3 3 3" xfId="3711" xr:uid="{00000000-0005-0000-0000-0000DF1D0000}"/>
    <cellStyle name="Normal 5 4 2 3 3 3 2" xfId="9476" xr:uid="{00000000-0005-0000-0000-0000E01D0000}"/>
    <cellStyle name="Normal 5 4 2 3 3 4" xfId="7134" xr:uid="{00000000-0005-0000-0000-0000E11D0000}"/>
    <cellStyle name="Normal 5 4 2 3 4" xfId="1151" xr:uid="{00000000-0005-0000-0000-0000E21D0000}"/>
    <cellStyle name="Normal 5 4 2 3 4 2" xfId="2626" xr:uid="{00000000-0005-0000-0000-0000E31D0000}"/>
    <cellStyle name="Normal 5 4 2 3 4 2 2" xfId="4968" xr:uid="{00000000-0005-0000-0000-0000E41D0000}"/>
    <cellStyle name="Normal 5 4 2 3 4 2 2 2" xfId="9479" xr:uid="{00000000-0005-0000-0000-0000E51D0000}"/>
    <cellStyle name="Normal 5 4 2 3 4 2 3" xfId="7137" xr:uid="{00000000-0005-0000-0000-0000E61D0000}"/>
    <cellStyle name="Normal 5 4 2 3 4 3" xfId="3495" xr:uid="{00000000-0005-0000-0000-0000E71D0000}"/>
    <cellStyle name="Normal 5 4 2 3 4 3 2" xfId="9478" xr:uid="{00000000-0005-0000-0000-0000E81D0000}"/>
    <cellStyle name="Normal 5 4 2 3 4 4" xfId="7136" xr:uid="{00000000-0005-0000-0000-0000E91D0000}"/>
    <cellStyle name="Normal 5 4 2 3 5" xfId="2622" xr:uid="{00000000-0005-0000-0000-0000EA1D0000}"/>
    <cellStyle name="Normal 5 4 2 3 5 2" xfId="4964" xr:uid="{00000000-0005-0000-0000-0000EB1D0000}"/>
    <cellStyle name="Normal 5 4 2 3 5 2 2" xfId="9480" xr:uid="{00000000-0005-0000-0000-0000EC1D0000}"/>
    <cellStyle name="Normal 5 4 2 3 5 3" xfId="7138" xr:uid="{00000000-0005-0000-0000-0000ED1D0000}"/>
    <cellStyle name="Normal 5 4 2 3 6" xfId="3225" xr:uid="{00000000-0005-0000-0000-0000EE1D0000}"/>
    <cellStyle name="Normal 5 4 2 3 6 2" xfId="9471" xr:uid="{00000000-0005-0000-0000-0000EF1D0000}"/>
    <cellStyle name="Normal 5 4 2 3 7" xfId="7129" xr:uid="{00000000-0005-0000-0000-0000F01D0000}"/>
    <cellStyle name="Normal 5 4 2 4" xfId="935" xr:uid="{00000000-0005-0000-0000-0000F11D0000}"/>
    <cellStyle name="Normal 5 4 2 4 2" xfId="1421" xr:uid="{00000000-0005-0000-0000-0000F21D0000}"/>
    <cellStyle name="Normal 5 4 2 4 2 2" xfId="2628" xr:uid="{00000000-0005-0000-0000-0000F31D0000}"/>
    <cellStyle name="Normal 5 4 2 4 2 2 2" xfId="4970" xr:uid="{00000000-0005-0000-0000-0000F41D0000}"/>
    <cellStyle name="Normal 5 4 2 4 2 2 2 2" xfId="9483" xr:uid="{00000000-0005-0000-0000-0000F51D0000}"/>
    <cellStyle name="Normal 5 4 2 4 2 2 3" xfId="7141" xr:uid="{00000000-0005-0000-0000-0000F61D0000}"/>
    <cellStyle name="Normal 5 4 2 4 2 3" xfId="3765" xr:uid="{00000000-0005-0000-0000-0000F71D0000}"/>
    <cellStyle name="Normal 5 4 2 4 2 3 2" xfId="9482" xr:uid="{00000000-0005-0000-0000-0000F81D0000}"/>
    <cellStyle name="Normal 5 4 2 4 2 4" xfId="7140" xr:uid="{00000000-0005-0000-0000-0000F91D0000}"/>
    <cellStyle name="Normal 5 4 2 4 3" xfId="2627" xr:uid="{00000000-0005-0000-0000-0000FA1D0000}"/>
    <cellStyle name="Normal 5 4 2 4 3 2" xfId="4969" xr:uid="{00000000-0005-0000-0000-0000FB1D0000}"/>
    <cellStyle name="Normal 5 4 2 4 3 2 2" xfId="9484" xr:uid="{00000000-0005-0000-0000-0000FC1D0000}"/>
    <cellStyle name="Normal 5 4 2 4 3 3" xfId="7142" xr:uid="{00000000-0005-0000-0000-0000FD1D0000}"/>
    <cellStyle name="Normal 5 4 2 4 4" xfId="3279" xr:uid="{00000000-0005-0000-0000-0000FE1D0000}"/>
    <cellStyle name="Normal 5 4 2 4 4 2" xfId="9481" xr:uid="{00000000-0005-0000-0000-0000FF1D0000}"/>
    <cellStyle name="Normal 5 4 2 4 5" xfId="7139" xr:uid="{00000000-0005-0000-0000-0000001E0000}"/>
    <cellStyle name="Normal 5 4 2 5" xfId="1259" xr:uid="{00000000-0005-0000-0000-0000011E0000}"/>
    <cellStyle name="Normal 5 4 2 5 2" xfId="2629" xr:uid="{00000000-0005-0000-0000-0000021E0000}"/>
    <cellStyle name="Normal 5 4 2 5 2 2" xfId="4971" xr:uid="{00000000-0005-0000-0000-0000031E0000}"/>
    <cellStyle name="Normal 5 4 2 5 2 2 2" xfId="9486" xr:uid="{00000000-0005-0000-0000-0000041E0000}"/>
    <cellStyle name="Normal 5 4 2 5 2 3" xfId="7144" xr:uid="{00000000-0005-0000-0000-0000051E0000}"/>
    <cellStyle name="Normal 5 4 2 5 3" xfId="3603" xr:uid="{00000000-0005-0000-0000-0000061E0000}"/>
    <cellStyle name="Normal 5 4 2 5 3 2" xfId="9485" xr:uid="{00000000-0005-0000-0000-0000071E0000}"/>
    <cellStyle name="Normal 5 4 2 5 4" xfId="7143" xr:uid="{00000000-0005-0000-0000-0000081E0000}"/>
    <cellStyle name="Normal 5 4 2 6" xfId="1097" xr:uid="{00000000-0005-0000-0000-0000091E0000}"/>
    <cellStyle name="Normal 5 4 2 6 2" xfId="2630" xr:uid="{00000000-0005-0000-0000-00000A1E0000}"/>
    <cellStyle name="Normal 5 4 2 6 2 2" xfId="4972" xr:uid="{00000000-0005-0000-0000-00000B1E0000}"/>
    <cellStyle name="Normal 5 4 2 6 2 2 2" xfId="9488" xr:uid="{00000000-0005-0000-0000-00000C1E0000}"/>
    <cellStyle name="Normal 5 4 2 6 2 3" xfId="7146" xr:uid="{00000000-0005-0000-0000-00000D1E0000}"/>
    <cellStyle name="Normal 5 4 2 6 3" xfId="3441" xr:uid="{00000000-0005-0000-0000-00000E1E0000}"/>
    <cellStyle name="Normal 5 4 2 6 3 2" xfId="9487" xr:uid="{00000000-0005-0000-0000-00000F1E0000}"/>
    <cellStyle name="Normal 5 4 2 6 4" xfId="7145" xr:uid="{00000000-0005-0000-0000-0000101E0000}"/>
    <cellStyle name="Normal 5 4 2 7" xfId="1583" xr:uid="{00000000-0005-0000-0000-0000111E0000}"/>
    <cellStyle name="Normal 5 4 2 7 2" xfId="2631" xr:uid="{00000000-0005-0000-0000-0000121E0000}"/>
    <cellStyle name="Normal 5 4 2 7 2 2" xfId="4973" xr:uid="{00000000-0005-0000-0000-0000131E0000}"/>
    <cellStyle name="Normal 5 4 2 7 2 2 2" xfId="9490" xr:uid="{00000000-0005-0000-0000-0000141E0000}"/>
    <cellStyle name="Normal 5 4 2 7 2 3" xfId="7148" xr:uid="{00000000-0005-0000-0000-0000151E0000}"/>
    <cellStyle name="Normal 5 4 2 7 3" xfId="3927" xr:uid="{00000000-0005-0000-0000-0000161E0000}"/>
    <cellStyle name="Normal 5 4 2 7 3 2" xfId="9489" xr:uid="{00000000-0005-0000-0000-0000171E0000}"/>
    <cellStyle name="Normal 5 4 2 7 4" xfId="7147" xr:uid="{00000000-0005-0000-0000-0000181E0000}"/>
    <cellStyle name="Normal 5 4 2 8" xfId="773" xr:uid="{00000000-0005-0000-0000-0000191E0000}"/>
    <cellStyle name="Normal 5 4 2 8 2" xfId="2632" xr:uid="{00000000-0005-0000-0000-00001A1E0000}"/>
    <cellStyle name="Normal 5 4 2 8 2 2" xfId="4974" xr:uid="{00000000-0005-0000-0000-00001B1E0000}"/>
    <cellStyle name="Normal 5 4 2 8 2 2 2" xfId="9492" xr:uid="{00000000-0005-0000-0000-00001C1E0000}"/>
    <cellStyle name="Normal 5 4 2 8 2 3" xfId="7150" xr:uid="{00000000-0005-0000-0000-00001D1E0000}"/>
    <cellStyle name="Normal 5 4 2 8 3" xfId="3117" xr:uid="{00000000-0005-0000-0000-00001E1E0000}"/>
    <cellStyle name="Normal 5 4 2 8 3 2" xfId="9491" xr:uid="{00000000-0005-0000-0000-00001F1E0000}"/>
    <cellStyle name="Normal 5 4 2 8 4" xfId="7149" xr:uid="{00000000-0005-0000-0000-0000201E0000}"/>
    <cellStyle name="Normal 5 4 2 9" xfId="1664" xr:uid="{00000000-0005-0000-0000-0000211E0000}"/>
    <cellStyle name="Normal 5 4 2 9 2" xfId="2633" xr:uid="{00000000-0005-0000-0000-0000221E0000}"/>
    <cellStyle name="Normal 5 4 2 9 2 2" xfId="4975" xr:uid="{00000000-0005-0000-0000-0000231E0000}"/>
    <cellStyle name="Normal 5 4 2 9 2 2 2" xfId="9494" xr:uid="{00000000-0005-0000-0000-0000241E0000}"/>
    <cellStyle name="Normal 5 4 2 9 2 3" xfId="7152" xr:uid="{00000000-0005-0000-0000-0000251E0000}"/>
    <cellStyle name="Normal 5 4 2 9 3" xfId="4008" xr:uid="{00000000-0005-0000-0000-0000261E0000}"/>
    <cellStyle name="Normal 5 4 2 9 3 2" xfId="9493" xr:uid="{00000000-0005-0000-0000-0000271E0000}"/>
    <cellStyle name="Normal 5 4 2 9 4" xfId="7151" xr:uid="{00000000-0005-0000-0000-0000281E0000}"/>
    <cellStyle name="Normal 5 4 3" xfId="644" xr:uid="{00000000-0005-0000-0000-0000291E0000}"/>
    <cellStyle name="Normal 5 4 3 2" xfId="1042" xr:uid="{00000000-0005-0000-0000-00002A1E0000}"/>
    <cellStyle name="Normal 5 4 3 2 2" xfId="1528" xr:uid="{00000000-0005-0000-0000-00002B1E0000}"/>
    <cellStyle name="Normal 5 4 3 2 2 2" xfId="2636" xr:uid="{00000000-0005-0000-0000-00002C1E0000}"/>
    <cellStyle name="Normal 5 4 3 2 2 2 2" xfId="4978" xr:uid="{00000000-0005-0000-0000-00002D1E0000}"/>
    <cellStyle name="Normal 5 4 3 2 2 2 2 2" xfId="9498" xr:uid="{00000000-0005-0000-0000-00002E1E0000}"/>
    <cellStyle name="Normal 5 4 3 2 2 2 3" xfId="7156" xr:uid="{00000000-0005-0000-0000-00002F1E0000}"/>
    <cellStyle name="Normal 5 4 3 2 2 3" xfId="3872" xr:uid="{00000000-0005-0000-0000-0000301E0000}"/>
    <cellStyle name="Normal 5 4 3 2 2 3 2" xfId="9497" xr:uid="{00000000-0005-0000-0000-0000311E0000}"/>
    <cellStyle name="Normal 5 4 3 2 2 4" xfId="7155" xr:uid="{00000000-0005-0000-0000-0000321E0000}"/>
    <cellStyle name="Normal 5 4 3 2 3" xfId="1740" xr:uid="{00000000-0005-0000-0000-0000331E0000}"/>
    <cellStyle name="Normal 5 4 3 2 3 2" xfId="2637" xr:uid="{00000000-0005-0000-0000-0000341E0000}"/>
    <cellStyle name="Normal 5 4 3 2 3 2 2" xfId="4979" xr:uid="{00000000-0005-0000-0000-0000351E0000}"/>
    <cellStyle name="Normal 5 4 3 2 3 2 2 2" xfId="9500" xr:uid="{00000000-0005-0000-0000-0000361E0000}"/>
    <cellStyle name="Normal 5 4 3 2 3 2 3" xfId="7158" xr:uid="{00000000-0005-0000-0000-0000371E0000}"/>
    <cellStyle name="Normal 5 4 3 2 3 3" xfId="4082" xr:uid="{00000000-0005-0000-0000-0000381E0000}"/>
    <cellStyle name="Normal 5 4 3 2 3 3 2" xfId="9499" xr:uid="{00000000-0005-0000-0000-0000391E0000}"/>
    <cellStyle name="Normal 5 4 3 2 3 4" xfId="7157" xr:uid="{00000000-0005-0000-0000-00003A1E0000}"/>
    <cellStyle name="Normal 5 4 3 2 4" xfId="2635" xr:uid="{00000000-0005-0000-0000-00003B1E0000}"/>
    <cellStyle name="Normal 5 4 3 2 4 2" xfId="4977" xr:uid="{00000000-0005-0000-0000-00003C1E0000}"/>
    <cellStyle name="Normal 5 4 3 2 4 2 2" xfId="9501" xr:uid="{00000000-0005-0000-0000-00003D1E0000}"/>
    <cellStyle name="Normal 5 4 3 2 4 3" xfId="7159" xr:uid="{00000000-0005-0000-0000-00003E1E0000}"/>
    <cellStyle name="Normal 5 4 3 2 5" xfId="3386" xr:uid="{00000000-0005-0000-0000-00003F1E0000}"/>
    <cellStyle name="Normal 5 4 3 2 5 2" xfId="9496" xr:uid="{00000000-0005-0000-0000-0000401E0000}"/>
    <cellStyle name="Normal 5 4 3 2 6" xfId="7154" xr:uid="{00000000-0005-0000-0000-0000411E0000}"/>
    <cellStyle name="Normal 5 4 3 3" xfId="1312" xr:uid="{00000000-0005-0000-0000-0000421E0000}"/>
    <cellStyle name="Normal 5 4 3 3 2" xfId="2638" xr:uid="{00000000-0005-0000-0000-0000431E0000}"/>
    <cellStyle name="Normal 5 4 3 3 2 2" xfId="4980" xr:uid="{00000000-0005-0000-0000-0000441E0000}"/>
    <cellStyle name="Normal 5 4 3 3 2 2 2" xfId="9503" xr:uid="{00000000-0005-0000-0000-0000451E0000}"/>
    <cellStyle name="Normal 5 4 3 3 2 3" xfId="7161" xr:uid="{00000000-0005-0000-0000-0000461E0000}"/>
    <cellStyle name="Normal 5 4 3 3 3" xfId="3656" xr:uid="{00000000-0005-0000-0000-0000471E0000}"/>
    <cellStyle name="Normal 5 4 3 3 3 2" xfId="9502" xr:uid="{00000000-0005-0000-0000-0000481E0000}"/>
    <cellStyle name="Normal 5 4 3 3 4" xfId="7160" xr:uid="{00000000-0005-0000-0000-0000491E0000}"/>
    <cellStyle name="Normal 5 4 3 4" xfId="1204" xr:uid="{00000000-0005-0000-0000-00004A1E0000}"/>
    <cellStyle name="Normal 5 4 3 4 2" xfId="2639" xr:uid="{00000000-0005-0000-0000-00004B1E0000}"/>
    <cellStyle name="Normal 5 4 3 4 2 2" xfId="4981" xr:uid="{00000000-0005-0000-0000-00004C1E0000}"/>
    <cellStyle name="Normal 5 4 3 4 2 2 2" xfId="9505" xr:uid="{00000000-0005-0000-0000-00004D1E0000}"/>
    <cellStyle name="Normal 5 4 3 4 2 3" xfId="7163" xr:uid="{00000000-0005-0000-0000-00004E1E0000}"/>
    <cellStyle name="Normal 5 4 3 4 3" xfId="3548" xr:uid="{00000000-0005-0000-0000-00004F1E0000}"/>
    <cellStyle name="Normal 5 4 3 4 3 2" xfId="9504" xr:uid="{00000000-0005-0000-0000-0000501E0000}"/>
    <cellStyle name="Normal 5 4 3 4 4" xfId="7162" xr:uid="{00000000-0005-0000-0000-0000511E0000}"/>
    <cellStyle name="Normal 5 4 3 5" xfId="826" xr:uid="{00000000-0005-0000-0000-0000521E0000}"/>
    <cellStyle name="Normal 5 4 3 5 2" xfId="2640" xr:uid="{00000000-0005-0000-0000-0000531E0000}"/>
    <cellStyle name="Normal 5 4 3 5 2 2" xfId="4982" xr:uid="{00000000-0005-0000-0000-0000541E0000}"/>
    <cellStyle name="Normal 5 4 3 5 2 2 2" xfId="9507" xr:uid="{00000000-0005-0000-0000-0000551E0000}"/>
    <cellStyle name="Normal 5 4 3 5 2 3" xfId="7165" xr:uid="{00000000-0005-0000-0000-0000561E0000}"/>
    <cellStyle name="Normal 5 4 3 5 3" xfId="3170" xr:uid="{00000000-0005-0000-0000-0000571E0000}"/>
    <cellStyle name="Normal 5 4 3 5 3 2" xfId="9506" xr:uid="{00000000-0005-0000-0000-0000581E0000}"/>
    <cellStyle name="Normal 5 4 3 5 4" xfId="7164" xr:uid="{00000000-0005-0000-0000-0000591E0000}"/>
    <cellStyle name="Normal 5 4 3 6" xfId="1679" xr:uid="{00000000-0005-0000-0000-00005A1E0000}"/>
    <cellStyle name="Normal 5 4 3 6 2" xfId="2641" xr:uid="{00000000-0005-0000-0000-00005B1E0000}"/>
    <cellStyle name="Normal 5 4 3 6 2 2" xfId="4983" xr:uid="{00000000-0005-0000-0000-00005C1E0000}"/>
    <cellStyle name="Normal 5 4 3 6 2 2 2" xfId="9509" xr:uid="{00000000-0005-0000-0000-00005D1E0000}"/>
    <cellStyle name="Normal 5 4 3 6 2 3" xfId="7167" xr:uid="{00000000-0005-0000-0000-00005E1E0000}"/>
    <cellStyle name="Normal 5 4 3 6 3" xfId="4023" xr:uid="{00000000-0005-0000-0000-00005F1E0000}"/>
    <cellStyle name="Normal 5 4 3 6 3 2" xfId="9508" xr:uid="{00000000-0005-0000-0000-0000601E0000}"/>
    <cellStyle name="Normal 5 4 3 6 4" xfId="7166" xr:uid="{00000000-0005-0000-0000-0000611E0000}"/>
    <cellStyle name="Normal 5 4 3 7" xfId="2634" xr:uid="{00000000-0005-0000-0000-0000621E0000}"/>
    <cellStyle name="Normal 5 4 3 7 2" xfId="4976" xr:uid="{00000000-0005-0000-0000-0000631E0000}"/>
    <cellStyle name="Normal 5 4 3 7 2 2" xfId="9510" xr:uid="{00000000-0005-0000-0000-0000641E0000}"/>
    <cellStyle name="Normal 5 4 3 7 3" xfId="7168" xr:uid="{00000000-0005-0000-0000-0000651E0000}"/>
    <cellStyle name="Normal 5 4 3 8" xfId="2988" xr:uid="{00000000-0005-0000-0000-0000661E0000}"/>
    <cellStyle name="Normal 5 4 3 8 2" xfId="9495" xr:uid="{00000000-0005-0000-0000-0000671E0000}"/>
    <cellStyle name="Normal 5 4 3 9" xfId="7153" xr:uid="{00000000-0005-0000-0000-0000681E0000}"/>
    <cellStyle name="Normal 5 4 4" xfId="671" xr:uid="{00000000-0005-0000-0000-0000691E0000}"/>
    <cellStyle name="Normal 5 4 4 2" xfId="988" xr:uid="{00000000-0005-0000-0000-00006A1E0000}"/>
    <cellStyle name="Normal 5 4 4 2 2" xfId="1474" xr:uid="{00000000-0005-0000-0000-00006B1E0000}"/>
    <cellStyle name="Normal 5 4 4 2 2 2" xfId="2644" xr:uid="{00000000-0005-0000-0000-00006C1E0000}"/>
    <cellStyle name="Normal 5 4 4 2 2 2 2" xfId="4986" xr:uid="{00000000-0005-0000-0000-00006D1E0000}"/>
    <cellStyle name="Normal 5 4 4 2 2 2 2 2" xfId="9514" xr:uid="{00000000-0005-0000-0000-00006E1E0000}"/>
    <cellStyle name="Normal 5 4 4 2 2 2 3" xfId="7172" xr:uid="{00000000-0005-0000-0000-00006F1E0000}"/>
    <cellStyle name="Normal 5 4 4 2 2 3" xfId="3818" xr:uid="{00000000-0005-0000-0000-0000701E0000}"/>
    <cellStyle name="Normal 5 4 4 2 2 3 2" xfId="9513" xr:uid="{00000000-0005-0000-0000-0000711E0000}"/>
    <cellStyle name="Normal 5 4 4 2 2 4" xfId="7171" xr:uid="{00000000-0005-0000-0000-0000721E0000}"/>
    <cellStyle name="Normal 5 4 4 2 3" xfId="2643" xr:uid="{00000000-0005-0000-0000-0000731E0000}"/>
    <cellStyle name="Normal 5 4 4 2 3 2" xfId="4985" xr:uid="{00000000-0005-0000-0000-0000741E0000}"/>
    <cellStyle name="Normal 5 4 4 2 3 2 2" xfId="9515" xr:uid="{00000000-0005-0000-0000-0000751E0000}"/>
    <cellStyle name="Normal 5 4 4 2 3 3" xfId="7173" xr:uid="{00000000-0005-0000-0000-0000761E0000}"/>
    <cellStyle name="Normal 5 4 4 2 4" xfId="3332" xr:uid="{00000000-0005-0000-0000-0000771E0000}"/>
    <cellStyle name="Normal 5 4 4 2 4 2" xfId="9512" xr:uid="{00000000-0005-0000-0000-0000781E0000}"/>
    <cellStyle name="Normal 5 4 4 2 5" xfId="7170" xr:uid="{00000000-0005-0000-0000-0000791E0000}"/>
    <cellStyle name="Normal 5 4 4 3" xfId="1366" xr:uid="{00000000-0005-0000-0000-00007A1E0000}"/>
    <cellStyle name="Normal 5 4 4 3 2" xfId="2645" xr:uid="{00000000-0005-0000-0000-00007B1E0000}"/>
    <cellStyle name="Normal 5 4 4 3 2 2" xfId="4987" xr:uid="{00000000-0005-0000-0000-00007C1E0000}"/>
    <cellStyle name="Normal 5 4 4 3 2 2 2" xfId="9517" xr:uid="{00000000-0005-0000-0000-00007D1E0000}"/>
    <cellStyle name="Normal 5 4 4 3 2 3" xfId="7175" xr:uid="{00000000-0005-0000-0000-00007E1E0000}"/>
    <cellStyle name="Normal 5 4 4 3 3" xfId="3710" xr:uid="{00000000-0005-0000-0000-00007F1E0000}"/>
    <cellStyle name="Normal 5 4 4 3 3 2" xfId="9516" xr:uid="{00000000-0005-0000-0000-0000801E0000}"/>
    <cellStyle name="Normal 5 4 4 3 4" xfId="7174" xr:uid="{00000000-0005-0000-0000-0000811E0000}"/>
    <cellStyle name="Normal 5 4 4 4" xfId="1150" xr:uid="{00000000-0005-0000-0000-0000821E0000}"/>
    <cellStyle name="Normal 5 4 4 4 2" xfId="2646" xr:uid="{00000000-0005-0000-0000-0000831E0000}"/>
    <cellStyle name="Normal 5 4 4 4 2 2" xfId="4988" xr:uid="{00000000-0005-0000-0000-0000841E0000}"/>
    <cellStyle name="Normal 5 4 4 4 2 2 2" xfId="9519" xr:uid="{00000000-0005-0000-0000-0000851E0000}"/>
    <cellStyle name="Normal 5 4 4 4 2 3" xfId="7177" xr:uid="{00000000-0005-0000-0000-0000861E0000}"/>
    <cellStyle name="Normal 5 4 4 4 3" xfId="3494" xr:uid="{00000000-0005-0000-0000-0000871E0000}"/>
    <cellStyle name="Normal 5 4 4 4 3 2" xfId="9518" xr:uid="{00000000-0005-0000-0000-0000881E0000}"/>
    <cellStyle name="Normal 5 4 4 4 4" xfId="7176" xr:uid="{00000000-0005-0000-0000-0000891E0000}"/>
    <cellStyle name="Normal 5 4 4 5" xfId="880" xr:uid="{00000000-0005-0000-0000-00008A1E0000}"/>
    <cellStyle name="Normal 5 4 4 5 2" xfId="2647" xr:uid="{00000000-0005-0000-0000-00008B1E0000}"/>
    <cellStyle name="Normal 5 4 4 5 2 2" xfId="4989" xr:uid="{00000000-0005-0000-0000-00008C1E0000}"/>
    <cellStyle name="Normal 5 4 4 5 2 2 2" xfId="9521" xr:uid="{00000000-0005-0000-0000-00008D1E0000}"/>
    <cellStyle name="Normal 5 4 4 5 2 3" xfId="7179" xr:uid="{00000000-0005-0000-0000-00008E1E0000}"/>
    <cellStyle name="Normal 5 4 4 5 3" xfId="3224" xr:uid="{00000000-0005-0000-0000-00008F1E0000}"/>
    <cellStyle name="Normal 5 4 4 5 3 2" xfId="9520" xr:uid="{00000000-0005-0000-0000-0000901E0000}"/>
    <cellStyle name="Normal 5 4 4 5 4" xfId="7178" xr:uid="{00000000-0005-0000-0000-0000911E0000}"/>
    <cellStyle name="Normal 5 4 4 6" xfId="1724" xr:uid="{00000000-0005-0000-0000-0000921E0000}"/>
    <cellStyle name="Normal 5 4 4 6 2" xfId="2648" xr:uid="{00000000-0005-0000-0000-0000931E0000}"/>
    <cellStyle name="Normal 5 4 4 6 2 2" xfId="4990" xr:uid="{00000000-0005-0000-0000-0000941E0000}"/>
    <cellStyle name="Normal 5 4 4 6 2 2 2" xfId="9523" xr:uid="{00000000-0005-0000-0000-0000951E0000}"/>
    <cellStyle name="Normal 5 4 4 6 2 3" xfId="7181" xr:uid="{00000000-0005-0000-0000-0000961E0000}"/>
    <cellStyle name="Normal 5 4 4 6 3" xfId="4066" xr:uid="{00000000-0005-0000-0000-0000971E0000}"/>
    <cellStyle name="Normal 5 4 4 6 3 2" xfId="9522" xr:uid="{00000000-0005-0000-0000-0000981E0000}"/>
    <cellStyle name="Normal 5 4 4 6 4" xfId="7180" xr:uid="{00000000-0005-0000-0000-0000991E0000}"/>
    <cellStyle name="Normal 5 4 4 7" xfId="2642" xr:uid="{00000000-0005-0000-0000-00009A1E0000}"/>
    <cellStyle name="Normal 5 4 4 7 2" xfId="4984" xr:uid="{00000000-0005-0000-0000-00009B1E0000}"/>
    <cellStyle name="Normal 5 4 4 7 2 2" xfId="9524" xr:uid="{00000000-0005-0000-0000-00009C1E0000}"/>
    <cellStyle name="Normal 5 4 4 7 3" xfId="7182" xr:uid="{00000000-0005-0000-0000-00009D1E0000}"/>
    <cellStyle name="Normal 5 4 4 8" xfId="3015" xr:uid="{00000000-0005-0000-0000-00009E1E0000}"/>
    <cellStyle name="Normal 5 4 4 8 2" xfId="9511" xr:uid="{00000000-0005-0000-0000-00009F1E0000}"/>
    <cellStyle name="Normal 5 4 4 9" xfId="7169" xr:uid="{00000000-0005-0000-0000-0000A01E0000}"/>
    <cellStyle name="Normal 5 4 5" xfId="698" xr:uid="{00000000-0005-0000-0000-0000A11E0000}"/>
    <cellStyle name="Normal 5 4 5 2" xfId="1420" xr:uid="{00000000-0005-0000-0000-0000A21E0000}"/>
    <cellStyle name="Normal 5 4 5 2 2" xfId="2650" xr:uid="{00000000-0005-0000-0000-0000A31E0000}"/>
    <cellStyle name="Normal 5 4 5 2 2 2" xfId="4992" xr:uid="{00000000-0005-0000-0000-0000A41E0000}"/>
    <cellStyle name="Normal 5 4 5 2 2 2 2" xfId="9527" xr:uid="{00000000-0005-0000-0000-0000A51E0000}"/>
    <cellStyle name="Normal 5 4 5 2 2 3" xfId="7185" xr:uid="{00000000-0005-0000-0000-0000A61E0000}"/>
    <cellStyle name="Normal 5 4 5 2 3" xfId="3764" xr:uid="{00000000-0005-0000-0000-0000A71E0000}"/>
    <cellStyle name="Normal 5 4 5 2 3 2" xfId="9526" xr:uid="{00000000-0005-0000-0000-0000A81E0000}"/>
    <cellStyle name="Normal 5 4 5 2 4" xfId="7184" xr:uid="{00000000-0005-0000-0000-0000A91E0000}"/>
    <cellStyle name="Normal 5 4 5 3" xfId="934" xr:uid="{00000000-0005-0000-0000-0000AA1E0000}"/>
    <cellStyle name="Normal 5 4 5 3 2" xfId="2651" xr:uid="{00000000-0005-0000-0000-0000AB1E0000}"/>
    <cellStyle name="Normal 5 4 5 3 2 2" xfId="4993" xr:uid="{00000000-0005-0000-0000-0000AC1E0000}"/>
    <cellStyle name="Normal 5 4 5 3 2 2 2" xfId="9529" xr:uid="{00000000-0005-0000-0000-0000AD1E0000}"/>
    <cellStyle name="Normal 5 4 5 3 2 3" xfId="7187" xr:uid="{00000000-0005-0000-0000-0000AE1E0000}"/>
    <cellStyle name="Normal 5 4 5 3 3" xfId="3278" xr:uid="{00000000-0005-0000-0000-0000AF1E0000}"/>
    <cellStyle name="Normal 5 4 5 3 3 2" xfId="9528" xr:uid="{00000000-0005-0000-0000-0000B01E0000}"/>
    <cellStyle name="Normal 5 4 5 3 4" xfId="7186" xr:uid="{00000000-0005-0000-0000-0000B11E0000}"/>
    <cellStyle name="Normal 5 4 5 4" xfId="2649" xr:uid="{00000000-0005-0000-0000-0000B21E0000}"/>
    <cellStyle name="Normal 5 4 5 4 2" xfId="4991" xr:uid="{00000000-0005-0000-0000-0000B31E0000}"/>
    <cellStyle name="Normal 5 4 5 4 2 2" xfId="9530" xr:uid="{00000000-0005-0000-0000-0000B41E0000}"/>
    <cellStyle name="Normal 5 4 5 4 3" xfId="7188" xr:uid="{00000000-0005-0000-0000-0000B51E0000}"/>
    <cellStyle name="Normal 5 4 5 5" xfId="3042" xr:uid="{00000000-0005-0000-0000-0000B61E0000}"/>
    <cellStyle name="Normal 5 4 5 5 2" xfId="9525" xr:uid="{00000000-0005-0000-0000-0000B71E0000}"/>
    <cellStyle name="Normal 5 4 5 6" xfId="7183" xr:uid="{00000000-0005-0000-0000-0000B81E0000}"/>
    <cellStyle name="Normal 5 4 6" xfId="725" xr:uid="{00000000-0005-0000-0000-0000B91E0000}"/>
    <cellStyle name="Normal 5 4 6 2" xfId="1258" xr:uid="{00000000-0005-0000-0000-0000BA1E0000}"/>
    <cellStyle name="Normal 5 4 6 2 2" xfId="2653" xr:uid="{00000000-0005-0000-0000-0000BB1E0000}"/>
    <cellStyle name="Normal 5 4 6 2 2 2" xfId="4995" xr:uid="{00000000-0005-0000-0000-0000BC1E0000}"/>
    <cellStyle name="Normal 5 4 6 2 2 2 2" xfId="9533" xr:uid="{00000000-0005-0000-0000-0000BD1E0000}"/>
    <cellStyle name="Normal 5 4 6 2 2 3" xfId="7191" xr:uid="{00000000-0005-0000-0000-0000BE1E0000}"/>
    <cellStyle name="Normal 5 4 6 2 3" xfId="3602" xr:uid="{00000000-0005-0000-0000-0000BF1E0000}"/>
    <cellStyle name="Normal 5 4 6 2 3 2" xfId="9532" xr:uid="{00000000-0005-0000-0000-0000C01E0000}"/>
    <cellStyle name="Normal 5 4 6 2 4" xfId="7190" xr:uid="{00000000-0005-0000-0000-0000C11E0000}"/>
    <cellStyle name="Normal 5 4 6 3" xfId="2652" xr:uid="{00000000-0005-0000-0000-0000C21E0000}"/>
    <cellStyle name="Normal 5 4 6 3 2" xfId="4994" xr:uid="{00000000-0005-0000-0000-0000C31E0000}"/>
    <cellStyle name="Normal 5 4 6 3 2 2" xfId="9534" xr:uid="{00000000-0005-0000-0000-0000C41E0000}"/>
    <cellStyle name="Normal 5 4 6 3 3" xfId="7192" xr:uid="{00000000-0005-0000-0000-0000C51E0000}"/>
    <cellStyle name="Normal 5 4 6 4" xfId="3069" xr:uid="{00000000-0005-0000-0000-0000C61E0000}"/>
    <cellStyle name="Normal 5 4 6 4 2" xfId="9531" xr:uid="{00000000-0005-0000-0000-0000C71E0000}"/>
    <cellStyle name="Normal 5 4 6 5" xfId="7189" xr:uid="{00000000-0005-0000-0000-0000C81E0000}"/>
    <cellStyle name="Normal 5 4 7" xfId="1096" xr:uid="{00000000-0005-0000-0000-0000C91E0000}"/>
    <cellStyle name="Normal 5 4 7 2" xfId="2654" xr:uid="{00000000-0005-0000-0000-0000CA1E0000}"/>
    <cellStyle name="Normal 5 4 7 2 2" xfId="4996" xr:uid="{00000000-0005-0000-0000-0000CB1E0000}"/>
    <cellStyle name="Normal 5 4 7 2 2 2" xfId="9536" xr:uid="{00000000-0005-0000-0000-0000CC1E0000}"/>
    <cellStyle name="Normal 5 4 7 2 3" xfId="7194" xr:uid="{00000000-0005-0000-0000-0000CD1E0000}"/>
    <cellStyle name="Normal 5 4 7 3" xfId="3440" xr:uid="{00000000-0005-0000-0000-0000CE1E0000}"/>
    <cellStyle name="Normal 5 4 7 3 2" xfId="9535" xr:uid="{00000000-0005-0000-0000-0000CF1E0000}"/>
    <cellStyle name="Normal 5 4 7 4" xfId="7193" xr:uid="{00000000-0005-0000-0000-0000D01E0000}"/>
    <cellStyle name="Normal 5 4 8" xfId="1582" xr:uid="{00000000-0005-0000-0000-0000D11E0000}"/>
    <cellStyle name="Normal 5 4 8 2" xfId="2655" xr:uid="{00000000-0005-0000-0000-0000D21E0000}"/>
    <cellStyle name="Normal 5 4 8 2 2" xfId="4997" xr:uid="{00000000-0005-0000-0000-0000D31E0000}"/>
    <cellStyle name="Normal 5 4 8 2 2 2" xfId="9538" xr:uid="{00000000-0005-0000-0000-0000D41E0000}"/>
    <cellStyle name="Normal 5 4 8 2 3" xfId="7196" xr:uid="{00000000-0005-0000-0000-0000D51E0000}"/>
    <cellStyle name="Normal 5 4 8 3" xfId="3926" xr:uid="{00000000-0005-0000-0000-0000D61E0000}"/>
    <cellStyle name="Normal 5 4 8 3 2" xfId="9537" xr:uid="{00000000-0005-0000-0000-0000D71E0000}"/>
    <cellStyle name="Normal 5 4 8 4" xfId="7195" xr:uid="{00000000-0005-0000-0000-0000D81E0000}"/>
    <cellStyle name="Normal 5 4 9" xfId="772" xr:uid="{00000000-0005-0000-0000-0000D91E0000}"/>
    <cellStyle name="Normal 5 4 9 2" xfId="2656" xr:uid="{00000000-0005-0000-0000-0000DA1E0000}"/>
    <cellStyle name="Normal 5 4 9 2 2" xfId="4998" xr:uid="{00000000-0005-0000-0000-0000DB1E0000}"/>
    <cellStyle name="Normal 5 4 9 2 2 2" xfId="9540" xr:uid="{00000000-0005-0000-0000-0000DC1E0000}"/>
    <cellStyle name="Normal 5 4 9 2 3" xfId="7198" xr:uid="{00000000-0005-0000-0000-0000DD1E0000}"/>
    <cellStyle name="Normal 5 4 9 3" xfId="3116" xr:uid="{00000000-0005-0000-0000-0000DE1E0000}"/>
    <cellStyle name="Normal 5 4 9 3 2" xfId="9539" xr:uid="{00000000-0005-0000-0000-0000DF1E0000}"/>
    <cellStyle name="Normal 5 4 9 4" xfId="7197" xr:uid="{00000000-0005-0000-0000-0000E01E0000}"/>
    <cellStyle name="Normal 5 5" xfId="582" xr:uid="{00000000-0005-0000-0000-0000E11E0000}"/>
    <cellStyle name="Normal 5 5 10" xfId="2657" xr:uid="{00000000-0005-0000-0000-0000E21E0000}"/>
    <cellStyle name="Normal 5 5 10 2" xfId="4999" xr:uid="{00000000-0005-0000-0000-0000E31E0000}"/>
    <cellStyle name="Normal 5 5 10 2 2" xfId="9542" xr:uid="{00000000-0005-0000-0000-0000E41E0000}"/>
    <cellStyle name="Normal 5 5 10 3" xfId="7200" xr:uid="{00000000-0005-0000-0000-0000E51E0000}"/>
    <cellStyle name="Normal 5 5 11" xfId="2959" xr:uid="{00000000-0005-0000-0000-0000E61E0000}"/>
    <cellStyle name="Normal 5 5 11 2" xfId="9541" xr:uid="{00000000-0005-0000-0000-0000E71E0000}"/>
    <cellStyle name="Normal 5 5 12" xfId="7199" xr:uid="{00000000-0005-0000-0000-0000E81E0000}"/>
    <cellStyle name="Normal 5 5 2" xfId="828" xr:uid="{00000000-0005-0000-0000-0000E91E0000}"/>
    <cellStyle name="Normal 5 5 2 2" xfId="1044" xr:uid="{00000000-0005-0000-0000-0000EA1E0000}"/>
    <cellStyle name="Normal 5 5 2 2 2" xfId="1530" xr:uid="{00000000-0005-0000-0000-0000EB1E0000}"/>
    <cellStyle name="Normal 5 5 2 2 2 2" xfId="2660" xr:uid="{00000000-0005-0000-0000-0000EC1E0000}"/>
    <cellStyle name="Normal 5 5 2 2 2 2 2" xfId="5002" xr:uid="{00000000-0005-0000-0000-0000ED1E0000}"/>
    <cellStyle name="Normal 5 5 2 2 2 2 2 2" xfId="9546" xr:uid="{00000000-0005-0000-0000-0000EE1E0000}"/>
    <cellStyle name="Normal 5 5 2 2 2 2 3" xfId="7204" xr:uid="{00000000-0005-0000-0000-0000EF1E0000}"/>
    <cellStyle name="Normal 5 5 2 2 2 3" xfId="3874" xr:uid="{00000000-0005-0000-0000-0000F01E0000}"/>
    <cellStyle name="Normal 5 5 2 2 2 3 2" xfId="9545" xr:uid="{00000000-0005-0000-0000-0000F11E0000}"/>
    <cellStyle name="Normal 5 5 2 2 2 4" xfId="7203" xr:uid="{00000000-0005-0000-0000-0000F21E0000}"/>
    <cellStyle name="Normal 5 5 2 2 3" xfId="2659" xr:uid="{00000000-0005-0000-0000-0000F31E0000}"/>
    <cellStyle name="Normal 5 5 2 2 3 2" xfId="5001" xr:uid="{00000000-0005-0000-0000-0000F41E0000}"/>
    <cellStyle name="Normal 5 5 2 2 3 2 2" xfId="9547" xr:uid="{00000000-0005-0000-0000-0000F51E0000}"/>
    <cellStyle name="Normal 5 5 2 2 3 3" xfId="7205" xr:uid="{00000000-0005-0000-0000-0000F61E0000}"/>
    <cellStyle name="Normal 5 5 2 2 4" xfId="3388" xr:uid="{00000000-0005-0000-0000-0000F71E0000}"/>
    <cellStyle name="Normal 5 5 2 2 4 2" xfId="9544" xr:uid="{00000000-0005-0000-0000-0000F81E0000}"/>
    <cellStyle name="Normal 5 5 2 2 5" xfId="7202" xr:uid="{00000000-0005-0000-0000-0000F91E0000}"/>
    <cellStyle name="Normal 5 5 2 3" xfId="1314" xr:uid="{00000000-0005-0000-0000-0000FA1E0000}"/>
    <cellStyle name="Normal 5 5 2 3 2" xfId="2661" xr:uid="{00000000-0005-0000-0000-0000FB1E0000}"/>
    <cellStyle name="Normal 5 5 2 3 2 2" xfId="5003" xr:uid="{00000000-0005-0000-0000-0000FC1E0000}"/>
    <cellStyle name="Normal 5 5 2 3 2 2 2" xfId="9549" xr:uid="{00000000-0005-0000-0000-0000FD1E0000}"/>
    <cellStyle name="Normal 5 5 2 3 2 3" xfId="7207" xr:uid="{00000000-0005-0000-0000-0000FE1E0000}"/>
    <cellStyle name="Normal 5 5 2 3 3" xfId="3658" xr:uid="{00000000-0005-0000-0000-0000FF1E0000}"/>
    <cellStyle name="Normal 5 5 2 3 3 2" xfId="9548" xr:uid="{00000000-0005-0000-0000-0000001F0000}"/>
    <cellStyle name="Normal 5 5 2 3 4" xfId="7206" xr:uid="{00000000-0005-0000-0000-0000011F0000}"/>
    <cellStyle name="Normal 5 5 2 4" xfId="1206" xr:uid="{00000000-0005-0000-0000-0000021F0000}"/>
    <cellStyle name="Normal 5 5 2 4 2" xfId="2662" xr:uid="{00000000-0005-0000-0000-0000031F0000}"/>
    <cellStyle name="Normal 5 5 2 4 2 2" xfId="5004" xr:uid="{00000000-0005-0000-0000-0000041F0000}"/>
    <cellStyle name="Normal 5 5 2 4 2 2 2" xfId="9551" xr:uid="{00000000-0005-0000-0000-0000051F0000}"/>
    <cellStyle name="Normal 5 5 2 4 2 3" xfId="7209" xr:uid="{00000000-0005-0000-0000-0000061F0000}"/>
    <cellStyle name="Normal 5 5 2 4 3" xfId="3550" xr:uid="{00000000-0005-0000-0000-0000071F0000}"/>
    <cellStyle name="Normal 5 5 2 4 3 2" xfId="9550" xr:uid="{00000000-0005-0000-0000-0000081F0000}"/>
    <cellStyle name="Normal 5 5 2 4 4" xfId="7208" xr:uid="{00000000-0005-0000-0000-0000091F0000}"/>
    <cellStyle name="Normal 5 5 2 5" xfId="1726" xr:uid="{00000000-0005-0000-0000-00000A1F0000}"/>
    <cellStyle name="Normal 5 5 2 5 2" xfId="2663" xr:uid="{00000000-0005-0000-0000-00000B1F0000}"/>
    <cellStyle name="Normal 5 5 2 5 2 2" xfId="5005" xr:uid="{00000000-0005-0000-0000-00000C1F0000}"/>
    <cellStyle name="Normal 5 5 2 5 2 2 2" xfId="9553" xr:uid="{00000000-0005-0000-0000-00000D1F0000}"/>
    <cellStyle name="Normal 5 5 2 5 2 3" xfId="7211" xr:uid="{00000000-0005-0000-0000-00000E1F0000}"/>
    <cellStyle name="Normal 5 5 2 5 3" xfId="4068" xr:uid="{00000000-0005-0000-0000-00000F1F0000}"/>
    <cellStyle name="Normal 5 5 2 5 3 2" xfId="9552" xr:uid="{00000000-0005-0000-0000-0000101F0000}"/>
    <cellStyle name="Normal 5 5 2 5 4" xfId="7210" xr:uid="{00000000-0005-0000-0000-0000111F0000}"/>
    <cellStyle name="Normal 5 5 2 6" xfId="2658" xr:uid="{00000000-0005-0000-0000-0000121F0000}"/>
    <cellStyle name="Normal 5 5 2 6 2" xfId="5000" xr:uid="{00000000-0005-0000-0000-0000131F0000}"/>
    <cellStyle name="Normal 5 5 2 6 2 2" xfId="9554" xr:uid="{00000000-0005-0000-0000-0000141F0000}"/>
    <cellStyle name="Normal 5 5 2 6 3" xfId="7212" xr:uid="{00000000-0005-0000-0000-0000151F0000}"/>
    <cellStyle name="Normal 5 5 2 7" xfId="3172" xr:uid="{00000000-0005-0000-0000-0000161F0000}"/>
    <cellStyle name="Normal 5 5 2 7 2" xfId="9543" xr:uid="{00000000-0005-0000-0000-0000171F0000}"/>
    <cellStyle name="Normal 5 5 2 8" xfId="7201" xr:uid="{00000000-0005-0000-0000-0000181F0000}"/>
    <cellStyle name="Normal 5 5 3" xfId="882" xr:uid="{00000000-0005-0000-0000-0000191F0000}"/>
    <cellStyle name="Normal 5 5 3 2" xfId="990" xr:uid="{00000000-0005-0000-0000-00001A1F0000}"/>
    <cellStyle name="Normal 5 5 3 2 2" xfId="1476" xr:uid="{00000000-0005-0000-0000-00001B1F0000}"/>
    <cellStyle name="Normal 5 5 3 2 2 2" xfId="2666" xr:uid="{00000000-0005-0000-0000-00001C1F0000}"/>
    <cellStyle name="Normal 5 5 3 2 2 2 2" xfId="5008" xr:uid="{00000000-0005-0000-0000-00001D1F0000}"/>
    <cellStyle name="Normal 5 5 3 2 2 2 2 2" xfId="9558" xr:uid="{00000000-0005-0000-0000-00001E1F0000}"/>
    <cellStyle name="Normal 5 5 3 2 2 2 3" xfId="7216" xr:uid="{00000000-0005-0000-0000-00001F1F0000}"/>
    <cellStyle name="Normal 5 5 3 2 2 3" xfId="3820" xr:uid="{00000000-0005-0000-0000-0000201F0000}"/>
    <cellStyle name="Normal 5 5 3 2 2 3 2" xfId="9557" xr:uid="{00000000-0005-0000-0000-0000211F0000}"/>
    <cellStyle name="Normal 5 5 3 2 2 4" xfId="7215" xr:uid="{00000000-0005-0000-0000-0000221F0000}"/>
    <cellStyle name="Normal 5 5 3 2 3" xfId="2665" xr:uid="{00000000-0005-0000-0000-0000231F0000}"/>
    <cellStyle name="Normal 5 5 3 2 3 2" xfId="5007" xr:uid="{00000000-0005-0000-0000-0000241F0000}"/>
    <cellStyle name="Normal 5 5 3 2 3 2 2" xfId="9559" xr:uid="{00000000-0005-0000-0000-0000251F0000}"/>
    <cellStyle name="Normal 5 5 3 2 3 3" xfId="7217" xr:uid="{00000000-0005-0000-0000-0000261F0000}"/>
    <cellStyle name="Normal 5 5 3 2 4" xfId="3334" xr:uid="{00000000-0005-0000-0000-0000271F0000}"/>
    <cellStyle name="Normal 5 5 3 2 4 2" xfId="9556" xr:uid="{00000000-0005-0000-0000-0000281F0000}"/>
    <cellStyle name="Normal 5 5 3 2 5" xfId="7214" xr:uid="{00000000-0005-0000-0000-0000291F0000}"/>
    <cellStyle name="Normal 5 5 3 3" xfId="1368" xr:uid="{00000000-0005-0000-0000-00002A1F0000}"/>
    <cellStyle name="Normal 5 5 3 3 2" xfId="2667" xr:uid="{00000000-0005-0000-0000-00002B1F0000}"/>
    <cellStyle name="Normal 5 5 3 3 2 2" xfId="5009" xr:uid="{00000000-0005-0000-0000-00002C1F0000}"/>
    <cellStyle name="Normal 5 5 3 3 2 2 2" xfId="9561" xr:uid="{00000000-0005-0000-0000-00002D1F0000}"/>
    <cellStyle name="Normal 5 5 3 3 2 3" xfId="7219" xr:uid="{00000000-0005-0000-0000-00002E1F0000}"/>
    <cellStyle name="Normal 5 5 3 3 3" xfId="3712" xr:uid="{00000000-0005-0000-0000-00002F1F0000}"/>
    <cellStyle name="Normal 5 5 3 3 3 2" xfId="9560" xr:uid="{00000000-0005-0000-0000-0000301F0000}"/>
    <cellStyle name="Normal 5 5 3 3 4" xfId="7218" xr:uid="{00000000-0005-0000-0000-0000311F0000}"/>
    <cellStyle name="Normal 5 5 3 4" xfId="1152" xr:uid="{00000000-0005-0000-0000-0000321F0000}"/>
    <cellStyle name="Normal 5 5 3 4 2" xfId="2668" xr:uid="{00000000-0005-0000-0000-0000331F0000}"/>
    <cellStyle name="Normal 5 5 3 4 2 2" xfId="5010" xr:uid="{00000000-0005-0000-0000-0000341F0000}"/>
    <cellStyle name="Normal 5 5 3 4 2 2 2" xfId="9563" xr:uid="{00000000-0005-0000-0000-0000351F0000}"/>
    <cellStyle name="Normal 5 5 3 4 2 3" xfId="7221" xr:uid="{00000000-0005-0000-0000-0000361F0000}"/>
    <cellStyle name="Normal 5 5 3 4 3" xfId="3496" xr:uid="{00000000-0005-0000-0000-0000371F0000}"/>
    <cellStyle name="Normal 5 5 3 4 3 2" xfId="9562" xr:uid="{00000000-0005-0000-0000-0000381F0000}"/>
    <cellStyle name="Normal 5 5 3 4 4" xfId="7220" xr:uid="{00000000-0005-0000-0000-0000391F0000}"/>
    <cellStyle name="Normal 5 5 3 5" xfId="2664" xr:uid="{00000000-0005-0000-0000-00003A1F0000}"/>
    <cellStyle name="Normal 5 5 3 5 2" xfId="5006" xr:uid="{00000000-0005-0000-0000-00003B1F0000}"/>
    <cellStyle name="Normal 5 5 3 5 2 2" xfId="9564" xr:uid="{00000000-0005-0000-0000-00003C1F0000}"/>
    <cellStyle name="Normal 5 5 3 5 3" xfId="7222" xr:uid="{00000000-0005-0000-0000-00003D1F0000}"/>
    <cellStyle name="Normal 5 5 3 6" xfId="3226" xr:uid="{00000000-0005-0000-0000-00003E1F0000}"/>
    <cellStyle name="Normal 5 5 3 6 2" xfId="9555" xr:uid="{00000000-0005-0000-0000-00003F1F0000}"/>
    <cellStyle name="Normal 5 5 3 7" xfId="7213" xr:uid="{00000000-0005-0000-0000-0000401F0000}"/>
    <cellStyle name="Normal 5 5 4" xfId="936" xr:uid="{00000000-0005-0000-0000-0000411F0000}"/>
    <cellStyle name="Normal 5 5 4 2" xfId="1422" xr:uid="{00000000-0005-0000-0000-0000421F0000}"/>
    <cellStyle name="Normal 5 5 4 2 2" xfId="2670" xr:uid="{00000000-0005-0000-0000-0000431F0000}"/>
    <cellStyle name="Normal 5 5 4 2 2 2" xfId="5012" xr:uid="{00000000-0005-0000-0000-0000441F0000}"/>
    <cellStyle name="Normal 5 5 4 2 2 2 2" xfId="9567" xr:uid="{00000000-0005-0000-0000-0000451F0000}"/>
    <cellStyle name="Normal 5 5 4 2 2 3" xfId="7225" xr:uid="{00000000-0005-0000-0000-0000461F0000}"/>
    <cellStyle name="Normal 5 5 4 2 3" xfId="3766" xr:uid="{00000000-0005-0000-0000-0000471F0000}"/>
    <cellStyle name="Normal 5 5 4 2 3 2" xfId="9566" xr:uid="{00000000-0005-0000-0000-0000481F0000}"/>
    <cellStyle name="Normal 5 5 4 2 4" xfId="7224" xr:uid="{00000000-0005-0000-0000-0000491F0000}"/>
    <cellStyle name="Normal 5 5 4 3" xfId="2669" xr:uid="{00000000-0005-0000-0000-00004A1F0000}"/>
    <cellStyle name="Normal 5 5 4 3 2" xfId="5011" xr:uid="{00000000-0005-0000-0000-00004B1F0000}"/>
    <cellStyle name="Normal 5 5 4 3 2 2" xfId="9568" xr:uid="{00000000-0005-0000-0000-00004C1F0000}"/>
    <cellStyle name="Normal 5 5 4 3 3" xfId="7226" xr:uid="{00000000-0005-0000-0000-00004D1F0000}"/>
    <cellStyle name="Normal 5 5 4 4" xfId="3280" xr:uid="{00000000-0005-0000-0000-00004E1F0000}"/>
    <cellStyle name="Normal 5 5 4 4 2" xfId="9565" xr:uid="{00000000-0005-0000-0000-00004F1F0000}"/>
    <cellStyle name="Normal 5 5 4 5" xfId="7223" xr:uid="{00000000-0005-0000-0000-0000501F0000}"/>
    <cellStyle name="Normal 5 5 5" xfId="1260" xr:uid="{00000000-0005-0000-0000-0000511F0000}"/>
    <cellStyle name="Normal 5 5 5 2" xfId="2671" xr:uid="{00000000-0005-0000-0000-0000521F0000}"/>
    <cellStyle name="Normal 5 5 5 2 2" xfId="5013" xr:uid="{00000000-0005-0000-0000-0000531F0000}"/>
    <cellStyle name="Normal 5 5 5 2 2 2" xfId="9570" xr:uid="{00000000-0005-0000-0000-0000541F0000}"/>
    <cellStyle name="Normal 5 5 5 2 3" xfId="7228" xr:uid="{00000000-0005-0000-0000-0000551F0000}"/>
    <cellStyle name="Normal 5 5 5 3" xfId="3604" xr:uid="{00000000-0005-0000-0000-0000561F0000}"/>
    <cellStyle name="Normal 5 5 5 3 2" xfId="9569" xr:uid="{00000000-0005-0000-0000-0000571F0000}"/>
    <cellStyle name="Normal 5 5 5 4" xfId="7227" xr:uid="{00000000-0005-0000-0000-0000581F0000}"/>
    <cellStyle name="Normal 5 5 6" xfId="1098" xr:uid="{00000000-0005-0000-0000-0000591F0000}"/>
    <cellStyle name="Normal 5 5 6 2" xfId="2672" xr:uid="{00000000-0005-0000-0000-00005A1F0000}"/>
    <cellStyle name="Normal 5 5 6 2 2" xfId="5014" xr:uid="{00000000-0005-0000-0000-00005B1F0000}"/>
    <cellStyle name="Normal 5 5 6 2 2 2" xfId="9572" xr:uid="{00000000-0005-0000-0000-00005C1F0000}"/>
    <cellStyle name="Normal 5 5 6 2 3" xfId="7230" xr:uid="{00000000-0005-0000-0000-00005D1F0000}"/>
    <cellStyle name="Normal 5 5 6 3" xfId="3442" xr:uid="{00000000-0005-0000-0000-00005E1F0000}"/>
    <cellStyle name="Normal 5 5 6 3 2" xfId="9571" xr:uid="{00000000-0005-0000-0000-00005F1F0000}"/>
    <cellStyle name="Normal 5 5 6 4" xfId="7229" xr:uid="{00000000-0005-0000-0000-0000601F0000}"/>
    <cellStyle name="Normal 5 5 7" xfId="1584" xr:uid="{00000000-0005-0000-0000-0000611F0000}"/>
    <cellStyle name="Normal 5 5 7 2" xfId="2673" xr:uid="{00000000-0005-0000-0000-0000621F0000}"/>
    <cellStyle name="Normal 5 5 7 2 2" xfId="5015" xr:uid="{00000000-0005-0000-0000-0000631F0000}"/>
    <cellStyle name="Normal 5 5 7 2 2 2" xfId="9574" xr:uid="{00000000-0005-0000-0000-0000641F0000}"/>
    <cellStyle name="Normal 5 5 7 2 3" xfId="7232" xr:uid="{00000000-0005-0000-0000-0000651F0000}"/>
    <cellStyle name="Normal 5 5 7 3" xfId="3928" xr:uid="{00000000-0005-0000-0000-0000661F0000}"/>
    <cellStyle name="Normal 5 5 7 3 2" xfId="9573" xr:uid="{00000000-0005-0000-0000-0000671F0000}"/>
    <cellStyle name="Normal 5 5 7 4" xfId="7231" xr:uid="{00000000-0005-0000-0000-0000681F0000}"/>
    <cellStyle name="Normal 5 5 8" xfId="774" xr:uid="{00000000-0005-0000-0000-0000691F0000}"/>
    <cellStyle name="Normal 5 5 8 2" xfId="2674" xr:uid="{00000000-0005-0000-0000-00006A1F0000}"/>
    <cellStyle name="Normal 5 5 8 2 2" xfId="5016" xr:uid="{00000000-0005-0000-0000-00006B1F0000}"/>
    <cellStyle name="Normal 5 5 8 2 2 2" xfId="9576" xr:uid="{00000000-0005-0000-0000-00006C1F0000}"/>
    <cellStyle name="Normal 5 5 8 2 3" xfId="7234" xr:uid="{00000000-0005-0000-0000-00006D1F0000}"/>
    <cellStyle name="Normal 5 5 8 3" xfId="3118" xr:uid="{00000000-0005-0000-0000-00006E1F0000}"/>
    <cellStyle name="Normal 5 5 8 3 2" xfId="9575" xr:uid="{00000000-0005-0000-0000-00006F1F0000}"/>
    <cellStyle name="Normal 5 5 8 4" xfId="7233" xr:uid="{00000000-0005-0000-0000-0000701F0000}"/>
    <cellStyle name="Normal 5 5 9" xfId="1665" xr:uid="{00000000-0005-0000-0000-0000711F0000}"/>
    <cellStyle name="Normal 5 5 9 2" xfId="2675" xr:uid="{00000000-0005-0000-0000-0000721F0000}"/>
    <cellStyle name="Normal 5 5 9 2 2" xfId="5017" xr:uid="{00000000-0005-0000-0000-0000731F0000}"/>
    <cellStyle name="Normal 5 5 9 2 2 2" xfId="9578" xr:uid="{00000000-0005-0000-0000-0000741F0000}"/>
    <cellStyle name="Normal 5 5 9 2 3" xfId="7236" xr:uid="{00000000-0005-0000-0000-0000751F0000}"/>
    <cellStyle name="Normal 5 5 9 3" xfId="4009" xr:uid="{00000000-0005-0000-0000-0000761F0000}"/>
    <cellStyle name="Normal 5 5 9 3 2" xfId="9577" xr:uid="{00000000-0005-0000-0000-0000771F0000}"/>
    <cellStyle name="Normal 5 5 9 4" xfId="7235" xr:uid="{00000000-0005-0000-0000-0000781F0000}"/>
    <cellStyle name="Normal 5 6" xfId="642" xr:uid="{00000000-0005-0000-0000-0000791F0000}"/>
    <cellStyle name="Normal 5 6 2" xfId="1039" xr:uid="{00000000-0005-0000-0000-00007A1F0000}"/>
    <cellStyle name="Normal 5 6 2 2" xfId="1525" xr:uid="{00000000-0005-0000-0000-00007B1F0000}"/>
    <cellStyle name="Normal 5 6 2 2 2" xfId="2678" xr:uid="{00000000-0005-0000-0000-00007C1F0000}"/>
    <cellStyle name="Normal 5 6 2 2 2 2" xfId="5020" xr:uid="{00000000-0005-0000-0000-00007D1F0000}"/>
    <cellStyle name="Normal 5 6 2 2 2 2 2" xfId="9582" xr:uid="{00000000-0005-0000-0000-00007E1F0000}"/>
    <cellStyle name="Normal 5 6 2 2 2 3" xfId="7240" xr:uid="{00000000-0005-0000-0000-00007F1F0000}"/>
    <cellStyle name="Normal 5 6 2 2 3" xfId="3869" xr:uid="{00000000-0005-0000-0000-0000801F0000}"/>
    <cellStyle name="Normal 5 6 2 2 3 2" xfId="9581" xr:uid="{00000000-0005-0000-0000-0000811F0000}"/>
    <cellStyle name="Normal 5 6 2 2 4" xfId="7239" xr:uid="{00000000-0005-0000-0000-0000821F0000}"/>
    <cellStyle name="Normal 5 6 2 3" xfId="2677" xr:uid="{00000000-0005-0000-0000-0000831F0000}"/>
    <cellStyle name="Normal 5 6 2 3 2" xfId="5019" xr:uid="{00000000-0005-0000-0000-0000841F0000}"/>
    <cellStyle name="Normal 5 6 2 3 2 2" xfId="9583" xr:uid="{00000000-0005-0000-0000-0000851F0000}"/>
    <cellStyle name="Normal 5 6 2 3 3" xfId="7241" xr:uid="{00000000-0005-0000-0000-0000861F0000}"/>
    <cellStyle name="Normal 5 6 2 4" xfId="3383" xr:uid="{00000000-0005-0000-0000-0000871F0000}"/>
    <cellStyle name="Normal 5 6 2 4 2" xfId="9580" xr:uid="{00000000-0005-0000-0000-0000881F0000}"/>
    <cellStyle name="Normal 5 6 2 5" xfId="7238" xr:uid="{00000000-0005-0000-0000-0000891F0000}"/>
    <cellStyle name="Normal 5 6 3" xfId="1309" xr:uid="{00000000-0005-0000-0000-00008A1F0000}"/>
    <cellStyle name="Normal 5 6 3 2" xfId="2679" xr:uid="{00000000-0005-0000-0000-00008B1F0000}"/>
    <cellStyle name="Normal 5 6 3 2 2" xfId="5021" xr:uid="{00000000-0005-0000-0000-00008C1F0000}"/>
    <cellStyle name="Normal 5 6 3 2 2 2" xfId="9585" xr:uid="{00000000-0005-0000-0000-00008D1F0000}"/>
    <cellStyle name="Normal 5 6 3 2 3" xfId="7243" xr:uid="{00000000-0005-0000-0000-00008E1F0000}"/>
    <cellStyle name="Normal 5 6 3 3" xfId="3653" xr:uid="{00000000-0005-0000-0000-00008F1F0000}"/>
    <cellStyle name="Normal 5 6 3 3 2" xfId="9584" xr:uid="{00000000-0005-0000-0000-0000901F0000}"/>
    <cellStyle name="Normal 5 6 3 4" xfId="7242" xr:uid="{00000000-0005-0000-0000-0000911F0000}"/>
    <cellStyle name="Normal 5 6 4" xfId="1201" xr:uid="{00000000-0005-0000-0000-0000921F0000}"/>
    <cellStyle name="Normal 5 6 4 2" xfId="2680" xr:uid="{00000000-0005-0000-0000-0000931F0000}"/>
    <cellStyle name="Normal 5 6 4 2 2" xfId="5022" xr:uid="{00000000-0005-0000-0000-0000941F0000}"/>
    <cellStyle name="Normal 5 6 4 2 2 2" xfId="9587" xr:uid="{00000000-0005-0000-0000-0000951F0000}"/>
    <cellStyle name="Normal 5 6 4 2 3" xfId="7245" xr:uid="{00000000-0005-0000-0000-0000961F0000}"/>
    <cellStyle name="Normal 5 6 4 3" xfId="3545" xr:uid="{00000000-0005-0000-0000-0000971F0000}"/>
    <cellStyle name="Normal 5 6 4 3 2" xfId="9586" xr:uid="{00000000-0005-0000-0000-0000981F0000}"/>
    <cellStyle name="Normal 5 6 4 4" xfId="7244" xr:uid="{00000000-0005-0000-0000-0000991F0000}"/>
    <cellStyle name="Normal 5 6 5" xfId="823" xr:uid="{00000000-0005-0000-0000-00009A1F0000}"/>
    <cellStyle name="Normal 5 6 5 2" xfId="2681" xr:uid="{00000000-0005-0000-0000-00009B1F0000}"/>
    <cellStyle name="Normal 5 6 5 2 2" xfId="5023" xr:uid="{00000000-0005-0000-0000-00009C1F0000}"/>
    <cellStyle name="Normal 5 6 5 2 2 2" xfId="9589" xr:uid="{00000000-0005-0000-0000-00009D1F0000}"/>
    <cellStyle name="Normal 5 6 5 2 3" xfId="7247" xr:uid="{00000000-0005-0000-0000-00009E1F0000}"/>
    <cellStyle name="Normal 5 6 5 3" xfId="3167" xr:uid="{00000000-0005-0000-0000-00009F1F0000}"/>
    <cellStyle name="Normal 5 6 5 3 2" xfId="9588" xr:uid="{00000000-0005-0000-0000-0000A01F0000}"/>
    <cellStyle name="Normal 5 6 5 4" xfId="7246" xr:uid="{00000000-0005-0000-0000-0000A11F0000}"/>
    <cellStyle name="Normal 5 6 6" xfId="1721" xr:uid="{00000000-0005-0000-0000-0000A21F0000}"/>
    <cellStyle name="Normal 5 6 6 2" xfId="2682" xr:uid="{00000000-0005-0000-0000-0000A31F0000}"/>
    <cellStyle name="Normal 5 6 6 2 2" xfId="5024" xr:uid="{00000000-0005-0000-0000-0000A41F0000}"/>
    <cellStyle name="Normal 5 6 6 2 2 2" xfId="9591" xr:uid="{00000000-0005-0000-0000-0000A51F0000}"/>
    <cellStyle name="Normal 5 6 6 2 3" xfId="7249" xr:uid="{00000000-0005-0000-0000-0000A61F0000}"/>
    <cellStyle name="Normal 5 6 6 3" xfId="4063" xr:uid="{00000000-0005-0000-0000-0000A71F0000}"/>
    <cellStyle name="Normal 5 6 6 3 2" xfId="9590" xr:uid="{00000000-0005-0000-0000-0000A81F0000}"/>
    <cellStyle name="Normal 5 6 6 4" xfId="7248" xr:uid="{00000000-0005-0000-0000-0000A91F0000}"/>
    <cellStyle name="Normal 5 6 7" xfId="2676" xr:uid="{00000000-0005-0000-0000-0000AA1F0000}"/>
    <cellStyle name="Normal 5 6 7 2" xfId="5018" xr:uid="{00000000-0005-0000-0000-0000AB1F0000}"/>
    <cellStyle name="Normal 5 6 7 2 2" xfId="9592" xr:uid="{00000000-0005-0000-0000-0000AC1F0000}"/>
    <cellStyle name="Normal 5 6 7 3" xfId="7250" xr:uid="{00000000-0005-0000-0000-0000AD1F0000}"/>
    <cellStyle name="Normal 5 6 8" xfId="2986" xr:uid="{00000000-0005-0000-0000-0000AE1F0000}"/>
    <cellStyle name="Normal 5 6 8 2" xfId="9579" xr:uid="{00000000-0005-0000-0000-0000AF1F0000}"/>
    <cellStyle name="Normal 5 6 9" xfId="7237" xr:uid="{00000000-0005-0000-0000-0000B01F0000}"/>
    <cellStyle name="Normal 5 7" xfId="669" xr:uid="{00000000-0005-0000-0000-0000B11F0000}"/>
    <cellStyle name="Normal 5 7 2" xfId="985" xr:uid="{00000000-0005-0000-0000-0000B21F0000}"/>
    <cellStyle name="Normal 5 7 2 2" xfId="1471" xr:uid="{00000000-0005-0000-0000-0000B31F0000}"/>
    <cellStyle name="Normal 5 7 2 2 2" xfId="2685" xr:uid="{00000000-0005-0000-0000-0000B41F0000}"/>
    <cellStyle name="Normal 5 7 2 2 2 2" xfId="5027" xr:uid="{00000000-0005-0000-0000-0000B51F0000}"/>
    <cellStyle name="Normal 5 7 2 2 2 2 2" xfId="9596" xr:uid="{00000000-0005-0000-0000-0000B61F0000}"/>
    <cellStyle name="Normal 5 7 2 2 2 3" xfId="7254" xr:uid="{00000000-0005-0000-0000-0000B71F0000}"/>
    <cellStyle name="Normal 5 7 2 2 3" xfId="3815" xr:uid="{00000000-0005-0000-0000-0000B81F0000}"/>
    <cellStyle name="Normal 5 7 2 2 3 2" xfId="9595" xr:uid="{00000000-0005-0000-0000-0000B91F0000}"/>
    <cellStyle name="Normal 5 7 2 2 4" xfId="7253" xr:uid="{00000000-0005-0000-0000-0000BA1F0000}"/>
    <cellStyle name="Normal 5 7 2 3" xfId="2684" xr:uid="{00000000-0005-0000-0000-0000BB1F0000}"/>
    <cellStyle name="Normal 5 7 2 3 2" xfId="5026" xr:uid="{00000000-0005-0000-0000-0000BC1F0000}"/>
    <cellStyle name="Normal 5 7 2 3 2 2" xfId="9597" xr:uid="{00000000-0005-0000-0000-0000BD1F0000}"/>
    <cellStyle name="Normal 5 7 2 3 3" xfId="7255" xr:uid="{00000000-0005-0000-0000-0000BE1F0000}"/>
    <cellStyle name="Normal 5 7 2 4" xfId="3329" xr:uid="{00000000-0005-0000-0000-0000BF1F0000}"/>
    <cellStyle name="Normal 5 7 2 4 2" xfId="9594" xr:uid="{00000000-0005-0000-0000-0000C01F0000}"/>
    <cellStyle name="Normal 5 7 2 5" xfId="7252" xr:uid="{00000000-0005-0000-0000-0000C11F0000}"/>
    <cellStyle name="Normal 5 7 3" xfId="1363" xr:uid="{00000000-0005-0000-0000-0000C21F0000}"/>
    <cellStyle name="Normal 5 7 3 2" xfId="2686" xr:uid="{00000000-0005-0000-0000-0000C31F0000}"/>
    <cellStyle name="Normal 5 7 3 2 2" xfId="5028" xr:uid="{00000000-0005-0000-0000-0000C41F0000}"/>
    <cellStyle name="Normal 5 7 3 2 2 2" xfId="9599" xr:uid="{00000000-0005-0000-0000-0000C51F0000}"/>
    <cellStyle name="Normal 5 7 3 2 3" xfId="7257" xr:uid="{00000000-0005-0000-0000-0000C61F0000}"/>
    <cellStyle name="Normal 5 7 3 3" xfId="3707" xr:uid="{00000000-0005-0000-0000-0000C71F0000}"/>
    <cellStyle name="Normal 5 7 3 3 2" xfId="9598" xr:uid="{00000000-0005-0000-0000-0000C81F0000}"/>
    <cellStyle name="Normal 5 7 3 4" xfId="7256" xr:uid="{00000000-0005-0000-0000-0000C91F0000}"/>
    <cellStyle name="Normal 5 7 4" xfId="1147" xr:uid="{00000000-0005-0000-0000-0000CA1F0000}"/>
    <cellStyle name="Normal 5 7 4 2" xfId="2687" xr:uid="{00000000-0005-0000-0000-0000CB1F0000}"/>
    <cellStyle name="Normal 5 7 4 2 2" xfId="5029" xr:uid="{00000000-0005-0000-0000-0000CC1F0000}"/>
    <cellStyle name="Normal 5 7 4 2 2 2" xfId="9601" xr:uid="{00000000-0005-0000-0000-0000CD1F0000}"/>
    <cellStyle name="Normal 5 7 4 2 3" xfId="7259" xr:uid="{00000000-0005-0000-0000-0000CE1F0000}"/>
    <cellStyle name="Normal 5 7 4 3" xfId="3491" xr:uid="{00000000-0005-0000-0000-0000CF1F0000}"/>
    <cellStyle name="Normal 5 7 4 3 2" xfId="9600" xr:uid="{00000000-0005-0000-0000-0000D01F0000}"/>
    <cellStyle name="Normal 5 7 4 4" xfId="7258" xr:uid="{00000000-0005-0000-0000-0000D11F0000}"/>
    <cellStyle name="Normal 5 7 5" xfId="877" xr:uid="{00000000-0005-0000-0000-0000D21F0000}"/>
    <cellStyle name="Normal 5 7 5 2" xfId="2688" xr:uid="{00000000-0005-0000-0000-0000D31F0000}"/>
    <cellStyle name="Normal 5 7 5 2 2" xfId="5030" xr:uid="{00000000-0005-0000-0000-0000D41F0000}"/>
    <cellStyle name="Normal 5 7 5 2 2 2" xfId="9603" xr:uid="{00000000-0005-0000-0000-0000D51F0000}"/>
    <cellStyle name="Normal 5 7 5 2 3" xfId="7261" xr:uid="{00000000-0005-0000-0000-0000D61F0000}"/>
    <cellStyle name="Normal 5 7 5 3" xfId="3221" xr:uid="{00000000-0005-0000-0000-0000D71F0000}"/>
    <cellStyle name="Normal 5 7 5 3 2" xfId="9602" xr:uid="{00000000-0005-0000-0000-0000D81F0000}"/>
    <cellStyle name="Normal 5 7 5 4" xfId="7260" xr:uid="{00000000-0005-0000-0000-0000D91F0000}"/>
    <cellStyle name="Normal 5 7 6" xfId="2683" xr:uid="{00000000-0005-0000-0000-0000DA1F0000}"/>
    <cellStyle name="Normal 5 7 6 2" xfId="5025" xr:uid="{00000000-0005-0000-0000-0000DB1F0000}"/>
    <cellStyle name="Normal 5 7 6 2 2" xfId="9604" xr:uid="{00000000-0005-0000-0000-0000DC1F0000}"/>
    <cellStyle name="Normal 5 7 6 3" xfId="7262" xr:uid="{00000000-0005-0000-0000-0000DD1F0000}"/>
    <cellStyle name="Normal 5 7 7" xfId="3013" xr:uid="{00000000-0005-0000-0000-0000DE1F0000}"/>
    <cellStyle name="Normal 5 7 7 2" xfId="9593" xr:uid="{00000000-0005-0000-0000-0000DF1F0000}"/>
    <cellStyle name="Normal 5 7 8" xfId="7251" xr:uid="{00000000-0005-0000-0000-0000E01F0000}"/>
    <cellStyle name="Normal 5 8" xfId="696" xr:uid="{00000000-0005-0000-0000-0000E11F0000}"/>
    <cellStyle name="Normal 5 8 2" xfId="1417" xr:uid="{00000000-0005-0000-0000-0000E21F0000}"/>
    <cellStyle name="Normal 5 8 2 2" xfId="2690" xr:uid="{00000000-0005-0000-0000-0000E31F0000}"/>
    <cellStyle name="Normal 5 8 2 2 2" xfId="5032" xr:uid="{00000000-0005-0000-0000-0000E41F0000}"/>
    <cellStyle name="Normal 5 8 2 2 2 2" xfId="9607" xr:uid="{00000000-0005-0000-0000-0000E51F0000}"/>
    <cellStyle name="Normal 5 8 2 2 3" xfId="7265" xr:uid="{00000000-0005-0000-0000-0000E61F0000}"/>
    <cellStyle name="Normal 5 8 2 3" xfId="3761" xr:uid="{00000000-0005-0000-0000-0000E71F0000}"/>
    <cellStyle name="Normal 5 8 2 3 2" xfId="9606" xr:uid="{00000000-0005-0000-0000-0000E81F0000}"/>
    <cellStyle name="Normal 5 8 2 4" xfId="7264" xr:uid="{00000000-0005-0000-0000-0000E91F0000}"/>
    <cellStyle name="Normal 5 8 3" xfId="931" xr:uid="{00000000-0005-0000-0000-0000EA1F0000}"/>
    <cellStyle name="Normal 5 8 3 2" xfId="2691" xr:uid="{00000000-0005-0000-0000-0000EB1F0000}"/>
    <cellStyle name="Normal 5 8 3 2 2" xfId="5033" xr:uid="{00000000-0005-0000-0000-0000EC1F0000}"/>
    <cellStyle name="Normal 5 8 3 2 2 2" xfId="9609" xr:uid="{00000000-0005-0000-0000-0000ED1F0000}"/>
    <cellStyle name="Normal 5 8 3 2 3" xfId="7267" xr:uid="{00000000-0005-0000-0000-0000EE1F0000}"/>
    <cellStyle name="Normal 5 8 3 3" xfId="3275" xr:uid="{00000000-0005-0000-0000-0000EF1F0000}"/>
    <cellStyle name="Normal 5 8 3 3 2" xfId="9608" xr:uid="{00000000-0005-0000-0000-0000F01F0000}"/>
    <cellStyle name="Normal 5 8 3 4" xfId="7266" xr:uid="{00000000-0005-0000-0000-0000F11F0000}"/>
    <cellStyle name="Normal 5 8 4" xfId="2689" xr:uid="{00000000-0005-0000-0000-0000F21F0000}"/>
    <cellStyle name="Normal 5 8 4 2" xfId="5031" xr:uid="{00000000-0005-0000-0000-0000F31F0000}"/>
    <cellStyle name="Normal 5 8 4 2 2" xfId="9610" xr:uid="{00000000-0005-0000-0000-0000F41F0000}"/>
    <cellStyle name="Normal 5 8 4 3" xfId="7268" xr:uid="{00000000-0005-0000-0000-0000F51F0000}"/>
    <cellStyle name="Normal 5 8 5" xfId="3040" xr:uid="{00000000-0005-0000-0000-0000F61F0000}"/>
    <cellStyle name="Normal 5 8 5 2" xfId="9605" xr:uid="{00000000-0005-0000-0000-0000F71F0000}"/>
    <cellStyle name="Normal 5 8 6" xfId="7263" xr:uid="{00000000-0005-0000-0000-0000F81F0000}"/>
    <cellStyle name="Normal 5 9" xfId="723" xr:uid="{00000000-0005-0000-0000-0000F91F0000}"/>
    <cellStyle name="Normal 5 9 2" xfId="1255" xr:uid="{00000000-0005-0000-0000-0000FA1F0000}"/>
    <cellStyle name="Normal 5 9 2 2" xfId="2693" xr:uid="{00000000-0005-0000-0000-0000FB1F0000}"/>
    <cellStyle name="Normal 5 9 2 2 2" xfId="5035" xr:uid="{00000000-0005-0000-0000-0000FC1F0000}"/>
    <cellStyle name="Normal 5 9 2 2 2 2" xfId="9613" xr:uid="{00000000-0005-0000-0000-0000FD1F0000}"/>
    <cellStyle name="Normal 5 9 2 2 3" xfId="7271" xr:uid="{00000000-0005-0000-0000-0000FE1F0000}"/>
    <cellStyle name="Normal 5 9 2 3" xfId="3599" xr:uid="{00000000-0005-0000-0000-0000FF1F0000}"/>
    <cellStyle name="Normal 5 9 2 3 2" xfId="9612" xr:uid="{00000000-0005-0000-0000-000000200000}"/>
    <cellStyle name="Normal 5 9 2 4" xfId="7270" xr:uid="{00000000-0005-0000-0000-000001200000}"/>
    <cellStyle name="Normal 5 9 3" xfId="2692" xr:uid="{00000000-0005-0000-0000-000002200000}"/>
    <cellStyle name="Normal 5 9 3 2" xfId="5034" xr:uid="{00000000-0005-0000-0000-000003200000}"/>
    <cellStyle name="Normal 5 9 3 2 2" xfId="9614" xr:uid="{00000000-0005-0000-0000-000004200000}"/>
    <cellStyle name="Normal 5 9 3 3" xfId="7272" xr:uid="{00000000-0005-0000-0000-000005200000}"/>
    <cellStyle name="Normal 5 9 4" xfId="3067" xr:uid="{00000000-0005-0000-0000-000006200000}"/>
    <cellStyle name="Normal 5 9 4 2" xfId="9611" xr:uid="{00000000-0005-0000-0000-000007200000}"/>
    <cellStyle name="Normal 5 9 5" xfId="7269" xr:uid="{00000000-0005-0000-0000-000008200000}"/>
    <cellStyle name="Normal 50" xfId="375" xr:uid="{00000000-0005-0000-0000-000009200000}"/>
    <cellStyle name="Normal 50 2" xfId="586" xr:uid="{00000000-0005-0000-0000-00000A200000}"/>
    <cellStyle name="Normal 51" xfId="376" xr:uid="{00000000-0005-0000-0000-00000B200000}"/>
    <cellStyle name="Normal 51 2" xfId="587" xr:uid="{00000000-0005-0000-0000-00000C200000}"/>
    <cellStyle name="Normal 52" xfId="377" xr:uid="{00000000-0005-0000-0000-00000D200000}"/>
    <cellStyle name="Normal 52 2" xfId="588" xr:uid="{00000000-0005-0000-0000-00000E200000}"/>
    <cellStyle name="Normal 53" xfId="378" xr:uid="{00000000-0005-0000-0000-00000F200000}"/>
    <cellStyle name="Normal 53 2" xfId="589" xr:uid="{00000000-0005-0000-0000-000010200000}"/>
    <cellStyle name="Normal 54" xfId="379" xr:uid="{00000000-0005-0000-0000-000011200000}"/>
    <cellStyle name="Normal 54 2" xfId="590" xr:uid="{00000000-0005-0000-0000-000012200000}"/>
    <cellStyle name="Normal 55" xfId="1676" xr:uid="{00000000-0005-0000-0000-000013200000}"/>
    <cellStyle name="Normal 55 2" xfId="1737" xr:uid="{00000000-0005-0000-0000-000014200000}"/>
    <cellStyle name="Normal 55 2 2" xfId="2695" xr:uid="{00000000-0005-0000-0000-000015200000}"/>
    <cellStyle name="Normal 55 2 2 2" xfId="5037" xr:uid="{00000000-0005-0000-0000-000016200000}"/>
    <cellStyle name="Normal 55 2 2 2 2" xfId="9617" xr:uid="{00000000-0005-0000-0000-000017200000}"/>
    <cellStyle name="Normal 55 2 2 3" xfId="7275" xr:uid="{00000000-0005-0000-0000-000018200000}"/>
    <cellStyle name="Normal 55 2 3" xfId="4079" xr:uid="{00000000-0005-0000-0000-000019200000}"/>
    <cellStyle name="Normal 55 2 3 2" xfId="9616" xr:uid="{00000000-0005-0000-0000-00001A200000}"/>
    <cellStyle name="Normal 55 2 4" xfId="7274" xr:uid="{00000000-0005-0000-0000-00001B200000}"/>
    <cellStyle name="Normal 55 3" xfId="2694" xr:uid="{00000000-0005-0000-0000-00001C200000}"/>
    <cellStyle name="Normal 55 3 2" xfId="5036" xr:uid="{00000000-0005-0000-0000-00001D200000}"/>
    <cellStyle name="Normal 55 3 2 2" xfId="9618" xr:uid="{00000000-0005-0000-0000-00001E200000}"/>
    <cellStyle name="Normal 55 3 3" xfId="7276" xr:uid="{00000000-0005-0000-0000-00001F200000}"/>
    <cellStyle name="Normal 55 4" xfId="4020" xr:uid="{00000000-0005-0000-0000-000020200000}"/>
    <cellStyle name="Normal 55 4 2" xfId="9615" xr:uid="{00000000-0005-0000-0000-000021200000}"/>
    <cellStyle name="Normal 55 5" xfId="7273" xr:uid="{00000000-0005-0000-0000-000022200000}"/>
    <cellStyle name="Normal 56" xfId="10053" xr:uid="{00000000-0005-0000-0000-000023200000}"/>
    <cellStyle name="Normal 57" xfId="10054" xr:uid="{00000000-0005-0000-0000-000024200000}"/>
    <cellStyle name="Normal 6" xfId="380" xr:uid="{00000000-0005-0000-0000-000025200000}"/>
    <cellStyle name="Normal 6 10" xfId="1678" xr:uid="{00000000-0005-0000-0000-000026200000}"/>
    <cellStyle name="Normal 6 10 2" xfId="1739" xr:uid="{00000000-0005-0000-0000-000027200000}"/>
    <cellStyle name="Normal 6 10 2 2" xfId="2697" xr:uid="{00000000-0005-0000-0000-000028200000}"/>
    <cellStyle name="Normal 6 10 2 2 2" xfId="5039" xr:uid="{00000000-0005-0000-0000-000029200000}"/>
    <cellStyle name="Normal 6 10 2 2 2 2" xfId="9621" xr:uid="{00000000-0005-0000-0000-00002A200000}"/>
    <cellStyle name="Normal 6 10 2 2 3" xfId="7279" xr:uid="{00000000-0005-0000-0000-00002B200000}"/>
    <cellStyle name="Normal 6 10 2 3" xfId="4081" xr:uid="{00000000-0005-0000-0000-00002C200000}"/>
    <cellStyle name="Normal 6 10 2 3 2" xfId="9620" xr:uid="{00000000-0005-0000-0000-00002D200000}"/>
    <cellStyle name="Normal 6 10 2 4" xfId="7278" xr:uid="{00000000-0005-0000-0000-00002E200000}"/>
    <cellStyle name="Normal 6 10 3" xfId="2696" xr:uid="{00000000-0005-0000-0000-00002F200000}"/>
    <cellStyle name="Normal 6 10 3 2" xfId="5038" xr:uid="{00000000-0005-0000-0000-000030200000}"/>
    <cellStyle name="Normal 6 10 3 2 2" xfId="9622" xr:uid="{00000000-0005-0000-0000-000031200000}"/>
    <cellStyle name="Normal 6 10 3 3" xfId="7280" xr:uid="{00000000-0005-0000-0000-000032200000}"/>
    <cellStyle name="Normal 6 10 4" xfId="4022" xr:uid="{00000000-0005-0000-0000-000033200000}"/>
    <cellStyle name="Normal 6 10 4 2" xfId="9619" xr:uid="{00000000-0005-0000-0000-000034200000}"/>
    <cellStyle name="Normal 6 10 5" xfId="7277" xr:uid="{00000000-0005-0000-0000-000035200000}"/>
    <cellStyle name="Normal 6 2" xfId="381" xr:uid="{00000000-0005-0000-0000-000036200000}"/>
    <cellStyle name="Normal 6 2 10" xfId="1617" xr:uid="{00000000-0005-0000-0000-000037200000}"/>
    <cellStyle name="Normal 6 2 10 2" xfId="2699" xr:uid="{00000000-0005-0000-0000-000038200000}"/>
    <cellStyle name="Normal 6 2 10 2 2" xfId="5041" xr:uid="{00000000-0005-0000-0000-000039200000}"/>
    <cellStyle name="Normal 6 2 10 2 2 2" xfId="9625" xr:uid="{00000000-0005-0000-0000-00003A200000}"/>
    <cellStyle name="Normal 6 2 10 2 3" xfId="7283" xr:uid="{00000000-0005-0000-0000-00003B200000}"/>
    <cellStyle name="Normal 6 2 10 3" xfId="3961" xr:uid="{00000000-0005-0000-0000-00003C200000}"/>
    <cellStyle name="Normal 6 2 10 3 2" xfId="9624" xr:uid="{00000000-0005-0000-0000-00003D200000}"/>
    <cellStyle name="Normal 6 2 10 4" xfId="7282" xr:uid="{00000000-0005-0000-0000-00003E200000}"/>
    <cellStyle name="Normal 6 2 11" xfId="1666" xr:uid="{00000000-0005-0000-0000-00003F200000}"/>
    <cellStyle name="Normal 6 2 11 2" xfId="2700" xr:uid="{00000000-0005-0000-0000-000040200000}"/>
    <cellStyle name="Normal 6 2 11 2 2" xfId="5042" xr:uid="{00000000-0005-0000-0000-000041200000}"/>
    <cellStyle name="Normal 6 2 11 2 2 2" xfId="9627" xr:uid="{00000000-0005-0000-0000-000042200000}"/>
    <cellStyle name="Normal 6 2 11 2 3" xfId="7285" xr:uid="{00000000-0005-0000-0000-000043200000}"/>
    <cellStyle name="Normal 6 2 11 3" xfId="4010" xr:uid="{00000000-0005-0000-0000-000044200000}"/>
    <cellStyle name="Normal 6 2 11 3 2" xfId="9626" xr:uid="{00000000-0005-0000-0000-000045200000}"/>
    <cellStyle name="Normal 6 2 11 4" xfId="7284" xr:uid="{00000000-0005-0000-0000-000046200000}"/>
    <cellStyle name="Normal 6 2 12" xfId="2698" xr:uid="{00000000-0005-0000-0000-000047200000}"/>
    <cellStyle name="Normal 6 2 12 2" xfId="5040" xr:uid="{00000000-0005-0000-0000-000048200000}"/>
    <cellStyle name="Normal 6 2 12 2 2" xfId="9628" xr:uid="{00000000-0005-0000-0000-000049200000}"/>
    <cellStyle name="Normal 6 2 12 3" xfId="7286" xr:uid="{00000000-0005-0000-0000-00004A200000}"/>
    <cellStyle name="Normal 6 2 13" xfId="2935" xr:uid="{00000000-0005-0000-0000-00004B200000}"/>
    <cellStyle name="Normal 6 2 13 2" xfId="9623" xr:uid="{00000000-0005-0000-0000-00004C200000}"/>
    <cellStyle name="Normal 6 2 14" xfId="7281" xr:uid="{00000000-0005-0000-0000-00004D200000}"/>
    <cellStyle name="Normal 6 2 2" xfId="592" xr:uid="{00000000-0005-0000-0000-00004E200000}"/>
    <cellStyle name="Normal 6 2 2 10" xfId="2701" xr:uid="{00000000-0005-0000-0000-00004F200000}"/>
    <cellStyle name="Normal 6 2 2 10 2" xfId="5043" xr:uid="{00000000-0005-0000-0000-000050200000}"/>
    <cellStyle name="Normal 6 2 2 10 2 2" xfId="9630" xr:uid="{00000000-0005-0000-0000-000051200000}"/>
    <cellStyle name="Normal 6 2 2 10 3" xfId="7288" xr:uid="{00000000-0005-0000-0000-000052200000}"/>
    <cellStyle name="Normal 6 2 2 11" xfId="2962" xr:uid="{00000000-0005-0000-0000-000053200000}"/>
    <cellStyle name="Normal 6 2 2 11 2" xfId="9629" xr:uid="{00000000-0005-0000-0000-000054200000}"/>
    <cellStyle name="Normal 6 2 2 12" xfId="7287" xr:uid="{00000000-0005-0000-0000-000055200000}"/>
    <cellStyle name="Normal 6 2 2 2" xfId="830" xr:uid="{00000000-0005-0000-0000-000056200000}"/>
    <cellStyle name="Normal 6 2 2 2 2" xfId="1046" xr:uid="{00000000-0005-0000-0000-000057200000}"/>
    <cellStyle name="Normal 6 2 2 2 2 2" xfId="1532" xr:uid="{00000000-0005-0000-0000-000058200000}"/>
    <cellStyle name="Normal 6 2 2 2 2 2 2" xfId="2704" xr:uid="{00000000-0005-0000-0000-000059200000}"/>
    <cellStyle name="Normal 6 2 2 2 2 2 2 2" xfId="5046" xr:uid="{00000000-0005-0000-0000-00005A200000}"/>
    <cellStyle name="Normal 6 2 2 2 2 2 2 2 2" xfId="9634" xr:uid="{00000000-0005-0000-0000-00005B200000}"/>
    <cellStyle name="Normal 6 2 2 2 2 2 2 3" xfId="7292" xr:uid="{00000000-0005-0000-0000-00005C200000}"/>
    <cellStyle name="Normal 6 2 2 2 2 2 3" xfId="3876" xr:uid="{00000000-0005-0000-0000-00005D200000}"/>
    <cellStyle name="Normal 6 2 2 2 2 2 3 2" xfId="9633" xr:uid="{00000000-0005-0000-0000-00005E200000}"/>
    <cellStyle name="Normal 6 2 2 2 2 2 4" xfId="7291" xr:uid="{00000000-0005-0000-0000-00005F200000}"/>
    <cellStyle name="Normal 6 2 2 2 2 3" xfId="2703" xr:uid="{00000000-0005-0000-0000-000060200000}"/>
    <cellStyle name="Normal 6 2 2 2 2 3 2" xfId="5045" xr:uid="{00000000-0005-0000-0000-000061200000}"/>
    <cellStyle name="Normal 6 2 2 2 2 3 2 2" xfId="9635" xr:uid="{00000000-0005-0000-0000-000062200000}"/>
    <cellStyle name="Normal 6 2 2 2 2 3 3" xfId="7293" xr:uid="{00000000-0005-0000-0000-000063200000}"/>
    <cellStyle name="Normal 6 2 2 2 2 4" xfId="3390" xr:uid="{00000000-0005-0000-0000-000064200000}"/>
    <cellStyle name="Normal 6 2 2 2 2 4 2" xfId="9632" xr:uid="{00000000-0005-0000-0000-000065200000}"/>
    <cellStyle name="Normal 6 2 2 2 2 5" xfId="7290" xr:uid="{00000000-0005-0000-0000-000066200000}"/>
    <cellStyle name="Normal 6 2 2 2 3" xfId="1316" xr:uid="{00000000-0005-0000-0000-000067200000}"/>
    <cellStyle name="Normal 6 2 2 2 3 2" xfId="2705" xr:uid="{00000000-0005-0000-0000-000068200000}"/>
    <cellStyle name="Normal 6 2 2 2 3 2 2" xfId="5047" xr:uid="{00000000-0005-0000-0000-000069200000}"/>
    <cellStyle name="Normal 6 2 2 2 3 2 2 2" xfId="9637" xr:uid="{00000000-0005-0000-0000-00006A200000}"/>
    <cellStyle name="Normal 6 2 2 2 3 2 3" xfId="7295" xr:uid="{00000000-0005-0000-0000-00006B200000}"/>
    <cellStyle name="Normal 6 2 2 2 3 3" xfId="3660" xr:uid="{00000000-0005-0000-0000-00006C200000}"/>
    <cellStyle name="Normal 6 2 2 2 3 3 2" xfId="9636" xr:uid="{00000000-0005-0000-0000-00006D200000}"/>
    <cellStyle name="Normal 6 2 2 2 3 4" xfId="7294" xr:uid="{00000000-0005-0000-0000-00006E200000}"/>
    <cellStyle name="Normal 6 2 2 2 4" xfId="1208" xr:uid="{00000000-0005-0000-0000-00006F200000}"/>
    <cellStyle name="Normal 6 2 2 2 4 2" xfId="2706" xr:uid="{00000000-0005-0000-0000-000070200000}"/>
    <cellStyle name="Normal 6 2 2 2 4 2 2" xfId="5048" xr:uid="{00000000-0005-0000-0000-000071200000}"/>
    <cellStyle name="Normal 6 2 2 2 4 2 2 2" xfId="9639" xr:uid="{00000000-0005-0000-0000-000072200000}"/>
    <cellStyle name="Normal 6 2 2 2 4 2 3" xfId="7297" xr:uid="{00000000-0005-0000-0000-000073200000}"/>
    <cellStyle name="Normal 6 2 2 2 4 3" xfId="3552" xr:uid="{00000000-0005-0000-0000-000074200000}"/>
    <cellStyle name="Normal 6 2 2 2 4 3 2" xfId="9638" xr:uid="{00000000-0005-0000-0000-000075200000}"/>
    <cellStyle name="Normal 6 2 2 2 4 4" xfId="7296" xr:uid="{00000000-0005-0000-0000-000076200000}"/>
    <cellStyle name="Normal 6 2 2 2 5" xfId="1728" xr:uid="{00000000-0005-0000-0000-000077200000}"/>
    <cellStyle name="Normal 6 2 2 2 5 2" xfId="2707" xr:uid="{00000000-0005-0000-0000-000078200000}"/>
    <cellStyle name="Normal 6 2 2 2 5 2 2" xfId="5049" xr:uid="{00000000-0005-0000-0000-000079200000}"/>
    <cellStyle name="Normal 6 2 2 2 5 2 2 2" xfId="9641" xr:uid="{00000000-0005-0000-0000-00007A200000}"/>
    <cellStyle name="Normal 6 2 2 2 5 2 3" xfId="7299" xr:uid="{00000000-0005-0000-0000-00007B200000}"/>
    <cellStyle name="Normal 6 2 2 2 5 3" xfId="4070" xr:uid="{00000000-0005-0000-0000-00007C200000}"/>
    <cellStyle name="Normal 6 2 2 2 5 3 2" xfId="9640" xr:uid="{00000000-0005-0000-0000-00007D200000}"/>
    <cellStyle name="Normal 6 2 2 2 5 4" xfId="7298" xr:uid="{00000000-0005-0000-0000-00007E200000}"/>
    <cellStyle name="Normal 6 2 2 2 6" xfId="2702" xr:uid="{00000000-0005-0000-0000-00007F200000}"/>
    <cellStyle name="Normal 6 2 2 2 6 2" xfId="5044" xr:uid="{00000000-0005-0000-0000-000080200000}"/>
    <cellStyle name="Normal 6 2 2 2 6 2 2" xfId="9642" xr:uid="{00000000-0005-0000-0000-000081200000}"/>
    <cellStyle name="Normal 6 2 2 2 6 3" xfId="7300" xr:uid="{00000000-0005-0000-0000-000082200000}"/>
    <cellStyle name="Normal 6 2 2 2 7" xfId="3174" xr:uid="{00000000-0005-0000-0000-000083200000}"/>
    <cellStyle name="Normal 6 2 2 2 7 2" xfId="9631" xr:uid="{00000000-0005-0000-0000-000084200000}"/>
    <cellStyle name="Normal 6 2 2 2 8" xfId="7289" xr:uid="{00000000-0005-0000-0000-000085200000}"/>
    <cellStyle name="Normal 6 2 2 3" xfId="884" xr:uid="{00000000-0005-0000-0000-000086200000}"/>
    <cellStyle name="Normal 6 2 2 3 2" xfId="992" xr:uid="{00000000-0005-0000-0000-000087200000}"/>
    <cellStyle name="Normal 6 2 2 3 2 2" xfId="1478" xr:uid="{00000000-0005-0000-0000-000088200000}"/>
    <cellStyle name="Normal 6 2 2 3 2 2 2" xfId="2710" xr:uid="{00000000-0005-0000-0000-000089200000}"/>
    <cellStyle name="Normal 6 2 2 3 2 2 2 2" xfId="5052" xr:uid="{00000000-0005-0000-0000-00008A200000}"/>
    <cellStyle name="Normal 6 2 2 3 2 2 2 2 2" xfId="9646" xr:uid="{00000000-0005-0000-0000-00008B200000}"/>
    <cellStyle name="Normal 6 2 2 3 2 2 2 3" xfId="7304" xr:uid="{00000000-0005-0000-0000-00008C200000}"/>
    <cellStyle name="Normal 6 2 2 3 2 2 3" xfId="3822" xr:uid="{00000000-0005-0000-0000-00008D200000}"/>
    <cellStyle name="Normal 6 2 2 3 2 2 3 2" xfId="9645" xr:uid="{00000000-0005-0000-0000-00008E200000}"/>
    <cellStyle name="Normal 6 2 2 3 2 2 4" xfId="7303" xr:uid="{00000000-0005-0000-0000-00008F200000}"/>
    <cellStyle name="Normal 6 2 2 3 2 3" xfId="2709" xr:uid="{00000000-0005-0000-0000-000090200000}"/>
    <cellStyle name="Normal 6 2 2 3 2 3 2" xfId="5051" xr:uid="{00000000-0005-0000-0000-000091200000}"/>
    <cellStyle name="Normal 6 2 2 3 2 3 2 2" xfId="9647" xr:uid="{00000000-0005-0000-0000-000092200000}"/>
    <cellStyle name="Normal 6 2 2 3 2 3 3" xfId="7305" xr:uid="{00000000-0005-0000-0000-000093200000}"/>
    <cellStyle name="Normal 6 2 2 3 2 4" xfId="3336" xr:uid="{00000000-0005-0000-0000-000094200000}"/>
    <cellStyle name="Normal 6 2 2 3 2 4 2" xfId="9644" xr:uid="{00000000-0005-0000-0000-000095200000}"/>
    <cellStyle name="Normal 6 2 2 3 2 5" xfId="7302" xr:uid="{00000000-0005-0000-0000-000096200000}"/>
    <cellStyle name="Normal 6 2 2 3 3" xfId="1370" xr:uid="{00000000-0005-0000-0000-000097200000}"/>
    <cellStyle name="Normal 6 2 2 3 3 2" xfId="2711" xr:uid="{00000000-0005-0000-0000-000098200000}"/>
    <cellStyle name="Normal 6 2 2 3 3 2 2" xfId="5053" xr:uid="{00000000-0005-0000-0000-000099200000}"/>
    <cellStyle name="Normal 6 2 2 3 3 2 2 2" xfId="9649" xr:uid="{00000000-0005-0000-0000-00009A200000}"/>
    <cellStyle name="Normal 6 2 2 3 3 2 3" xfId="7307" xr:uid="{00000000-0005-0000-0000-00009B200000}"/>
    <cellStyle name="Normal 6 2 2 3 3 3" xfId="3714" xr:uid="{00000000-0005-0000-0000-00009C200000}"/>
    <cellStyle name="Normal 6 2 2 3 3 3 2" xfId="9648" xr:uid="{00000000-0005-0000-0000-00009D200000}"/>
    <cellStyle name="Normal 6 2 2 3 3 4" xfId="7306" xr:uid="{00000000-0005-0000-0000-00009E200000}"/>
    <cellStyle name="Normal 6 2 2 3 4" xfId="1154" xr:uid="{00000000-0005-0000-0000-00009F200000}"/>
    <cellStyle name="Normal 6 2 2 3 4 2" xfId="2712" xr:uid="{00000000-0005-0000-0000-0000A0200000}"/>
    <cellStyle name="Normal 6 2 2 3 4 2 2" xfId="5054" xr:uid="{00000000-0005-0000-0000-0000A1200000}"/>
    <cellStyle name="Normal 6 2 2 3 4 2 2 2" xfId="9651" xr:uid="{00000000-0005-0000-0000-0000A2200000}"/>
    <cellStyle name="Normal 6 2 2 3 4 2 3" xfId="7309" xr:uid="{00000000-0005-0000-0000-0000A3200000}"/>
    <cellStyle name="Normal 6 2 2 3 4 3" xfId="3498" xr:uid="{00000000-0005-0000-0000-0000A4200000}"/>
    <cellStyle name="Normal 6 2 2 3 4 3 2" xfId="9650" xr:uid="{00000000-0005-0000-0000-0000A5200000}"/>
    <cellStyle name="Normal 6 2 2 3 4 4" xfId="7308" xr:uid="{00000000-0005-0000-0000-0000A6200000}"/>
    <cellStyle name="Normal 6 2 2 3 5" xfId="2708" xr:uid="{00000000-0005-0000-0000-0000A7200000}"/>
    <cellStyle name="Normal 6 2 2 3 5 2" xfId="5050" xr:uid="{00000000-0005-0000-0000-0000A8200000}"/>
    <cellStyle name="Normal 6 2 2 3 5 2 2" xfId="9652" xr:uid="{00000000-0005-0000-0000-0000A9200000}"/>
    <cellStyle name="Normal 6 2 2 3 5 3" xfId="7310" xr:uid="{00000000-0005-0000-0000-0000AA200000}"/>
    <cellStyle name="Normal 6 2 2 3 6" xfId="3228" xr:uid="{00000000-0005-0000-0000-0000AB200000}"/>
    <cellStyle name="Normal 6 2 2 3 6 2" xfId="9643" xr:uid="{00000000-0005-0000-0000-0000AC200000}"/>
    <cellStyle name="Normal 6 2 2 3 7" xfId="7301" xr:uid="{00000000-0005-0000-0000-0000AD200000}"/>
    <cellStyle name="Normal 6 2 2 4" xfId="938" xr:uid="{00000000-0005-0000-0000-0000AE200000}"/>
    <cellStyle name="Normal 6 2 2 4 2" xfId="1424" xr:uid="{00000000-0005-0000-0000-0000AF200000}"/>
    <cellStyle name="Normal 6 2 2 4 2 2" xfId="2714" xr:uid="{00000000-0005-0000-0000-0000B0200000}"/>
    <cellStyle name="Normal 6 2 2 4 2 2 2" xfId="5056" xr:uid="{00000000-0005-0000-0000-0000B1200000}"/>
    <cellStyle name="Normal 6 2 2 4 2 2 2 2" xfId="9655" xr:uid="{00000000-0005-0000-0000-0000B2200000}"/>
    <cellStyle name="Normal 6 2 2 4 2 2 3" xfId="7313" xr:uid="{00000000-0005-0000-0000-0000B3200000}"/>
    <cellStyle name="Normal 6 2 2 4 2 3" xfId="3768" xr:uid="{00000000-0005-0000-0000-0000B4200000}"/>
    <cellStyle name="Normal 6 2 2 4 2 3 2" xfId="9654" xr:uid="{00000000-0005-0000-0000-0000B5200000}"/>
    <cellStyle name="Normal 6 2 2 4 2 4" xfId="7312" xr:uid="{00000000-0005-0000-0000-0000B6200000}"/>
    <cellStyle name="Normal 6 2 2 4 3" xfId="2713" xr:uid="{00000000-0005-0000-0000-0000B7200000}"/>
    <cellStyle name="Normal 6 2 2 4 3 2" xfId="5055" xr:uid="{00000000-0005-0000-0000-0000B8200000}"/>
    <cellStyle name="Normal 6 2 2 4 3 2 2" xfId="9656" xr:uid="{00000000-0005-0000-0000-0000B9200000}"/>
    <cellStyle name="Normal 6 2 2 4 3 3" xfId="7314" xr:uid="{00000000-0005-0000-0000-0000BA200000}"/>
    <cellStyle name="Normal 6 2 2 4 4" xfId="3282" xr:uid="{00000000-0005-0000-0000-0000BB200000}"/>
    <cellStyle name="Normal 6 2 2 4 4 2" xfId="9653" xr:uid="{00000000-0005-0000-0000-0000BC200000}"/>
    <cellStyle name="Normal 6 2 2 4 5" xfId="7311" xr:uid="{00000000-0005-0000-0000-0000BD200000}"/>
    <cellStyle name="Normal 6 2 2 5" xfId="1262" xr:uid="{00000000-0005-0000-0000-0000BE200000}"/>
    <cellStyle name="Normal 6 2 2 5 2" xfId="2715" xr:uid="{00000000-0005-0000-0000-0000BF200000}"/>
    <cellStyle name="Normal 6 2 2 5 2 2" xfId="5057" xr:uid="{00000000-0005-0000-0000-0000C0200000}"/>
    <cellStyle name="Normal 6 2 2 5 2 2 2" xfId="9658" xr:uid="{00000000-0005-0000-0000-0000C1200000}"/>
    <cellStyle name="Normal 6 2 2 5 2 3" xfId="7316" xr:uid="{00000000-0005-0000-0000-0000C2200000}"/>
    <cellStyle name="Normal 6 2 2 5 3" xfId="3606" xr:uid="{00000000-0005-0000-0000-0000C3200000}"/>
    <cellStyle name="Normal 6 2 2 5 3 2" xfId="9657" xr:uid="{00000000-0005-0000-0000-0000C4200000}"/>
    <cellStyle name="Normal 6 2 2 5 4" xfId="7315" xr:uid="{00000000-0005-0000-0000-0000C5200000}"/>
    <cellStyle name="Normal 6 2 2 6" xfId="1100" xr:uid="{00000000-0005-0000-0000-0000C6200000}"/>
    <cellStyle name="Normal 6 2 2 6 2" xfId="2716" xr:uid="{00000000-0005-0000-0000-0000C7200000}"/>
    <cellStyle name="Normal 6 2 2 6 2 2" xfId="5058" xr:uid="{00000000-0005-0000-0000-0000C8200000}"/>
    <cellStyle name="Normal 6 2 2 6 2 2 2" xfId="9660" xr:uid="{00000000-0005-0000-0000-0000C9200000}"/>
    <cellStyle name="Normal 6 2 2 6 2 3" xfId="7318" xr:uid="{00000000-0005-0000-0000-0000CA200000}"/>
    <cellStyle name="Normal 6 2 2 6 3" xfId="3444" xr:uid="{00000000-0005-0000-0000-0000CB200000}"/>
    <cellStyle name="Normal 6 2 2 6 3 2" xfId="9659" xr:uid="{00000000-0005-0000-0000-0000CC200000}"/>
    <cellStyle name="Normal 6 2 2 6 4" xfId="7317" xr:uid="{00000000-0005-0000-0000-0000CD200000}"/>
    <cellStyle name="Normal 6 2 2 7" xfId="1586" xr:uid="{00000000-0005-0000-0000-0000CE200000}"/>
    <cellStyle name="Normal 6 2 2 7 2" xfId="2717" xr:uid="{00000000-0005-0000-0000-0000CF200000}"/>
    <cellStyle name="Normal 6 2 2 7 2 2" xfId="5059" xr:uid="{00000000-0005-0000-0000-0000D0200000}"/>
    <cellStyle name="Normal 6 2 2 7 2 2 2" xfId="9662" xr:uid="{00000000-0005-0000-0000-0000D1200000}"/>
    <cellStyle name="Normal 6 2 2 7 2 3" xfId="7320" xr:uid="{00000000-0005-0000-0000-0000D2200000}"/>
    <cellStyle name="Normal 6 2 2 7 3" xfId="3930" xr:uid="{00000000-0005-0000-0000-0000D3200000}"/>
    <cellStyle name="Normal 6 2 2 7 3 2" xfId="9661" xr:uid="{00000000-0005-0000-0000-0000D4200000}"/>
    <cellStyle name="Normal 6 2 2 7 4" xfId="7319" xr:uid="{00000000-0005-0000-0000-0000D5200000}"/>
    <cellStyle name="Normal 6 2 2 8" xfId="776" xr:uid="{00000000-0005-0000-0000-0000D6200000}"/>
    <cellStyle name="Normal 6 2 2 8 2" xfId="2718" xr:uid="{00000000-0005-0000-0000-0000D7200000}"/>
    <cellStyle name="Normal 6 2 2 8 2 2" xfId="5060" xr:uid="{00000000-0005-0000-0000-0000D8200000}"/>
    <cellStyle name="Normal 6 2 2 8 2 2 2" xfId="9664" xr:uid="{00000000-0005-0000-0000-0000D9200000}"/>
    <cellStyle name="Normal 6 2 2 8 2 3" xfId="7322" xr:uid="{00000000-0005-0000-0000-0000DA200000}"/>
    <cellStyle name="Normal 6 2 2 8 3" xfId="3120" xr:uid="{00000000-0005-0000-0000-0000DB200000}"/>
    <cellStyle name="Normal 6 2 2 8 3 2" xfId="9663" xr:uid="{00000000-0005-0000-0000-0000DC200000}"/>
    <cellStyle name="Normal 6 2 2 8 4" xfId="7321" xr:uid="{00000000-0005-0000-0000-0000DD200000}"/>
    <cellStyle name="Normal 6 2 2 9" xfId="1667" xr:uid="{00000000-0005-0000-0000-0000DE200000}"/>
    <cellStyle name="Normal 6 2 2 9 2" xfId="2719" xr:uid="{00000000-0005-0000-0000-0000DF200000}"/>
    <cellStyle name="Normal 6 2 2 9 2 2" xfId="5061" xr:uid="{00000000-0005-0000-0000-0000E0200000}"/>
    <cellStyle name="Normal 6 2 2 9 2 2 2" xfId="9666" xr:uid="{00000000-0005-0000-0000-0000E1200000}"/>
    <cellStyle name="Normal 6 2 2 9 2 3" xfId="7324" xr:uid="{00000000-0005-0000-0000-0000E2200000}"/>
    <cellStyle name="Normal 6 2 2 9 3" xfId="4011" xr:uid="{00000000-0005-0000-0000-0000E3200000}"/>
    <cellStyle name="Normal 6 2 2 9 3 2" xfId="9665" xr:uid="{00000000-0005-0000-0000-0000E4200000}"/>
    <cellStyle name="Normal 6 2 2 9 4" xfId="7323" xr:uid="{00000000-0005-0000-0000-0000E5200000}"/>
    <cellStyle name="Normal 6 2 3" xfId="645" xr:uid="{00000000-0005-0000-0000-0000E6200000}"/>
    <cellStyle name="Normal 6 2 3 2" xfId="1045" xr:uid="{00000000-0005-0000-0000-0000E7200000}"/>
    <cellStyle name="Normal 6 2 3 2 2" xfId="1531" xr:uid="{00000000-0005-0000-0000-0000E8200000}"/>
    <cellStyle name="Normal 6 2 3 2 2 2" xfId="2722" xr:uid="{00000000-0005-0000-0000-0000E9200000}"/>
    <cellStyle name="Normal 6 2 3 2 2 2 2" xfId="5064" xr:uid="{00000000-0005-0000-0000-0000EA200000}"/>
    <cellStyle name="Normal 6 2 3 2 2 2 2 2" xfId="9670" xr:uid="{00000000-0005-0000-0000-0000EB200000}"/>
    <cellStyle name="Normal 6 2 3 2 2 2 3" xfId="7328" xr:uid="{00000000-0005-0000-0000-0000EC200000}"/>
    <cellStyle name="Normal 6 2 3 2 2 3" xfId="3875" xr:uid="{00000000-0005-0000-0000-0000ED200000}"/>
    <cellStyle name="Normal 6 2 3 2 2 3 2" xfId="9669" xr:uid="{00000000-0005-0000-0000-0000EE200000}"/>
    <cellStyle name="Normal 6 2 3 2 2 4" xfId="7327" xr:uid="{00000000-0005-0000-0000-0000EF200000}"/>
    <cellStyle name="Normal 6 2 3 2 3" xfId="2721" xr:uid="{00000000-0005-0000-0000-0000F0200000}"/>
    <cellStyle name="Normal 6 2 3 2 3 2" xfId="5063" xr:uid="{00000000-0005-0000-0000-0000F1200000}"/>
    <cellStyle name="Normal 6 2 3 2 3 2 2" xfId="9671" xr:uid="{00000000-0005-0000-0000-0000F2200000}"/>
    <cellStyle name="Normal 6 2 3 2 3 3" xfId="7329" xr:uid="{00000000-0005-0000-0000-0000F3200000}"/>
    <cellStyle name="Normal 6 2 3 2 4" xfId="3389" xr:uid="{00000000-0005-0000-0000-0000F4200000}"/>
    <cellStyle name="Normal 6 2 3 2 4 2" xfId="9668" xr:uid="{00000000-0005-0000-0000-0000F5200000}"/>
    <cellStyle name="Normal 6 2 3 2 5" xfId="7326" xr:uid="{00000000-0005-0000-0000-0000F6200000}"/>
    <cellStyle name="Normal 6 2 3 3" xfId="1315" xr:uid="{00000000-0005-0000-0000-0000F7200000}"/>
    <cellStyle name="Normal 6 2 3 3 2" xfId="2723" xr:uid="{00000000-0005-0000-0000-0000F8200000}"/>
    <cellStyle name="Normal 6 2 3 3 2 2" xfId="5065" xr:uid="{00000000-0005-0000-0000-0000F9200000}"/>
    <cellStyle name="Normal 6 2 3 3 2 2 2" xfId="9673" xr:uid="{00000000-0005-0000-0000-0000FA200000}"/>
    <cellStyle name="Normal 6 2 3 3 2 3" xfId="7331" xr:uid="{00000000-0005-0000-0000-0000FB200000}"/>
    <cellStyle name="Normal 6 2 3 3 3" xfId="3659" xr:uid="{00000000-0005-0000-0000-0000FC200000}"/>
    <cellStyle name="Normal 6 2 3 3 3 2" xfId="9672" xr:uid="{00000000-0005-0000-0000-0000FD200000}"/>
    <cellStyle name="Normal 6 2 3 3 4" xfId="7330" xr:uid="{00000000-0005-0000-0000-0000FE200000}"/>
    <cellStyle name="Normal 6 2 3 4" xfId="1207" xr:uid="{00000000-0005-0000-0000-0000FF200000}"/>
    <cellStyle name="Normal 6 2 3 4 2" xfId="2724" xr:uid="{00000000-0005-0000-0000-000000210000}"/>
    <cellStyle name="Normal 6 2 3 4 2 2" xfId="5066" xr:uid="{00000000-0005-0000-0000-000001210000}"/>
    <cellStyle name="Normal 6 2 3 4 2 2 2" xfId="9675" xr:uid="{00000000-0005-0000-0000-000002210000}"/>
    <cellStyle name="Normal 6 2 3 4 2 3" xfId="7333" xr:uid="{00000000-0005-0000-0000-000003210000}"/>
    <cellStyle name="Normal 6 2 3 4 3" xfId="3551" xr:uid="{00000000-0005-0000-0000-000004210000}"/>
    <cellStyle name="Normal 6 2 3 4 3 2" xfId="9674" xr:uid="{00000000-0005-0000-0000-000005210000}"/>
    <cellStyle name="Normal 6 2 3 4 4" xfId="7332" xr:uid="{00000000-0005-0000-0000-000006210000}"/>
    <cellStyle name="Normal 6 2 3 5" xfId="829" xr:uid="{00000000-0005-0000-0000-000007210000}"/>
    <cellStyle name="Normal 6 2 3 5 2" xfId="2725" xr:uid="{00000000-0005-0000-0000-000008210000}"/>
    <cellStyle name="Normal 6 2 3 5 2 2" xfId="5067" xr:uid="{00000000-0005-0000-0000-000009210000}"/>
    <cellStyle name="Normal 6 2 3 5 2 2 2" xfId="9677" xr:uid="{00000000-0005-0000-0000-00000A210000}"/>
    <cellStyle name="Normal 6 2 3 5 2 3" xfId="7335" xr:uid="{00000000-0005-0000-0000-00000B210000}"/>
    <cellStyle name="Normal 6 2 3 5 3" xfId="3173" xr:uid="{00000000-0005-0000-0000-00000C210000}"/>
    <cellStyle name="Normal 6 2 3 5 3 2" xfId="9676" xr:uid="{00000000-0005-0000-0000-00000D210000}"/>
    <cellStyle name="Normal 6 2 3 5 4" xfId="7334" xr:uid="{00000000-0005-0000-0000-00000E210000}"/>
    <cellStyle name="Normal 6 2 3 6" xfId="1727" xr:uid="{00000000-0005-0000-0000-00000F210000}"/>
    <cellStyle name="Normal 6 2 3 6 2" xfId="2726" xr:uid="{00000000-0005-0000-0000-000010210000}"/>
    <cellStyle name="Normal 6 2 3 6 2 2" xfId="5068" xr:uid="{00000000-0005-0000-0000-000011210000}"/>
    <cellStyle name="Normal 6 2 3 6 2 2 2" xfId="9679" xr:uid="{00000000-0005-0000-0000-000012210000}"/>
    <cellStyle name="Normal 6 2 3 6 2 3" xfId="7337" xr:uid="{00000000-0005-0000-0000-000013210000}"/>
    <cellStyle name="Normal 6 2 3 6 3" xfId="4069" xr:uid="{00000000-0005-0000-0000-000014210000}"/>
    <cellStyle name="Normal 6 2 3 6 3 2" xfId="9678" xr:uid="{00000000-0005-0000-0000-000015210000}"/>
    <cellStyle name="Normal 6 2 3 6 4" xfId="7336" xr:uid="{00000000-0005-0000-0000-000016210000}"/>
    <cellStyle name="Normal 6 2 3 7" xfId="2720" xr:uid="{00000000-0005-0000-0000-000017210000}"/>
    <cellStyle name="Normal 6 2 3 7 2" xfId="5062" xr:uid="{00000000-0005-0000-0000-000018210000}"/>
    <cellStyle name="Normal 6 2 3 7 2 2" xfId="9680" xr:uid="{00000000-0005-0000-0000-000019210000}"/>
    <cellStyle name="Normal 6 2 3 7 3" xfId="7338" xr:uid="{00000000-0005-0000-0000-00001A210000}"/>
    <cellStyle name="Normal 6 2 3 8" xfId="2989" xr:uid="{00000000-0005-0000-0000-00001B210000}"/>
    <cellStyle name="Normal 6 2 3 8 2" xfId="9667" xr:uid="{00000000-0005-0000-0000-00001C210000}"/>
    <cellStyle name="Normal 6 2 3 9" xfId="7325" xr:uid="{00000000-0005-0000-0000-00001D210000}"/>
    <cellStyle name="Normal 6 2 4" xfId="672" xr:uid="{00000000-0005-0000-0000-00001E210000}"/>
    <cellStyle name="Normal 6 2 4 2" xfId="991" xr:uid="{00000000-0005-0000-0000-00001F210000}"/>
    <cellStyle name="Normal 6 2 4 2 2" xfId="1477" xr:uid="{00000000-0005-0000-0000-000020210000}"/>
    <cellStyle name="Normal 6 2 4 2 2 2" xfId="2729" xr:uid="{00000000-0005-0000-0000-000021210000}"/>
    <cellStyle name="Normal 6 2 4 2 2 2 2" xfId="5071" xr:uid="{00000000-0005-0000-0000-000022210000}"/>
    <cellStyle name="Normal 6 2 4 2 2 2 2 2" xfId="9684" xr:uid="{00000000-0005-0000-0000-000023210000}"/>
    <cellStyle name="Normal 6 2 4 2 2 2 3" xfId="7342" xr:uid="{00000000-0005-0000-0000-000024210000}"/>
    <cellStyle name="Normal 6 2 4 2 2 3" xfId="3821" xr:uid="{00000000-0005-0000-0000-000025210000}"/>
    <cellStyle name="Normal 6 2 4 2 2 3 2" xfId="9683" xr:uid="{00000000-0005-0000-0000-000026210000}"/>
    <cellStyle name="Normal 6 2 4 2 2 4" xfId="7341" xr:uid="{00000000-0005-0000-0000-000027210000}"/>
    <cellStyle name="Normal 6 2 4 2 3" xfId="2728" xr:uid="{00000000-0005-0000-0000-000028210000}"/>
    <cellStyle name="Normal 6 2 4 2 3 2" xfId="5070" xr:uid="{00000000-0005-0000-0000-000029210000}"/>
    <cellStyle name="Normal 6 2 4 2 3 2 2" xfId="9685" xr:uid="{00000000-0005-0000-0000-00002A210000}"/>
    <cellStyle name="Normal 6 2 4 2 3 3" xfId="7343" xr:uid="{00000000-0005-0000-0000-00002B210000}"/>
    <cellStyle name="Normal 6 2 4 2 4" xfId="3335" xr:uid="{00000000-0005-0000-0000-00002C210000}"/>
    <cellStyle name="Normal 6 2 4 2 4 2" xfId="9682" xr:uid="{00000000-0005-0000-0000-00002D210000}"/>
    <cellStyle name="Normal 6 2 4 2 5" xfId="7340" xr:uid="{00000000-0005-0000-0000-00002E210000}"/>
    <cellStyle name="Normal 6 2 4 3" xfId="1369" xr:uid="{00000000-0005-0000-0000-00002F210000}"/>
    <cellStyle name="Normal 6 2 4 3 2" xfId="2730" xr:uid="{00000000-0005-0000-0000-000030210000}"/>
    <cellStyle name="Normal 6 2 4 3 2 2" xfId="5072" xr:uid="{00000000-0005-0000-0000-000031210000}"/>
    <cellStyle name="Normal 6 2 4 3 2 2 2" xfId="9687" xr:uid="{00000000-0005-0000-0000-000032210000}"/>
    <cellStyle name="Normal 6 2 4 3 2 3" xfId="7345" xr:uid="{00000000-0005-0000-0000-000033210000}"/>
    <cellStyle name="Normal 6 2 4 3 3" xfId="3713" xr:uid="{00000000-0005-0000-0000-000034210000}"/>
    <cellStyle name="Normal 6 2 4 3 3 2" xfId="9686" xr:uid="{00000000-0005-0000-0000-000035210000}"/>
    <cellStyle name="Normal 6 2 4 3 4" xfId="7344" xr:uid="{00000000-0005-0000-0000-000036210000}"/>
    <cellStyle name="Normal 6 2 4 4" xfId="1153" xr:uid="{00000000-0005-0000-0000-000037210000}"/>
    <cellStyle name="Normal 6 2 4 4 2" xfId="2731" xr:uid="{00000000-0005-0000-0000-000038210000}"/>
    <cellStyle name="Normal 6 2 4 4 2 2" xfId="5073" xr:uid="{00000000-0005-0000-0000-000039210000}"/>
    <cellStyle name="Normal 6 2 4 4 2 2 2" xfId="9689" xr:uid="{00000000-0005-0000-0000-00003A210000}"/>
    <cellStyle name="Normal 6 2 4 4 2 3" xfId="7347" xr:uid="{00000000-0005-0000-0000-00003B210000}"/>
    <cellStyle name="Normal 6 2 4 4 3" xfId="3497" xr:uid="{00000000-0005-0000-0000-00003C210000}"/>
    <cellStyle name="Normal 6 2 4 4 3 2" xfId="9688" xr:uid="{00000000-0005-0000-0000-00003D210000}"/>
    <cellStyle name="Normal 6 2 4 4 4" xfId="7346" xr:uid="{00000000-0005-0000-0000-00003E210000}"/>
    <cellStyle name="Normal 6 2 4 5" xfId="883" xr:uid="{00000000-0005-0000-0000-00003F210000}"/>
    <cellStyle name="Normal 6 2 4 5 2" xfId="2732" xr:uid="{00000000-0005-0000-0000-000040210000}"/>
    <cellStyle name="Normal 6 2 4 5 2 2" xfId="5074" xr:uid="{00000000-0005-0000-0000-000041210000}"/>
    <cellStyle name="Normal 6 2 4 5 2 2 2" xfId="9691" xr:uid="{00000000-0005-0000-0000-000042210000}"/>
    <cellStyle name="Normal 6 2 4 5 2 3" xfId="7349" xr:uid="{00000000-0005-0000-0000-000043210000}"/>
    <cellStyle name="Normal 6 2 4 5 3" xfId="3227" xr:uid="{00000000-0005-0000-0000-000044210000}"/>
    <cellStyle name="Normal 6 2 4 5 3 2" xfId="9690" xr:uid="{00000000-0005-0000-0000-000045210000}"/>
    <cellStyle name="Normal 6 2 4 5 4" xfId="7348" xr:uid="{00000000-0005-0000-0000-000046210000}"/>
    <cellStyle name="Normal 6 2 4 6" xfId="2727" xr:uid="{00000000-0005-0000-0000-000047210000}"/>
    <cellStyle name="Normal 6 2 4 6 2" xfId="5069" xr:uid="{00000000-0005-0000-0000-000048210000}"/>
    <cellStyle name="Normal 6 2 4 6 2 2" xfId="9692" xr:uid="{00000000-0005-0000-0000-000049210000}"/>
    <cellStyle name="Normal 6 2 4 6 3" xfId="7350" xr:uid="{00000000-0005-0000-0000-00004A210000}"/>
    <cellStyle name="Normal 6 2 4 7" xfId="3016" xr:uid="{00000000-0005-0000-0000-00004B210000}"/>
    <cellStyle name="Normal 6 2 4 7 2" xfId="9681" xr:uid="{00000000-0005-0000-0000-00004C210000}"/>
    <cellStyle name="Normal 6 2 4 8" xfId="7339" xr:uid="{00000000-0005-0000-0000-00004D210000}"/>
    <cellStyle name="Normal 6 2 5" xfId="699" xr:uid="{00000000-0005-0000-0000-00004E210000}"/>
    <cellStyle name="Normal 6 2 5 2" xfId="1423" xr:uid="{00000000-0005-0000-0000-00004F210000}"/>
    <cellStyle name="Normal 6 2 5 2 2" xfId="2734" xr:uid="{00000000-0005-0000-0000-000050210000}"/>
    <cellStyle name="Normal 6 2 5 2 2 2" xfId="5076" xr:uid="{00000000-0005-0000-0000-000051210000}"/>
    <cellStyle name="Normal 6 2 5 2 2 2 2" xfId="9695" xr:uid="{00000000-0005-0000-0000-000052210000}"/>
    <cellStyle name="Normal 6 2 5 2 2 3" xfId="7353" xr:uid="{00000000-0005-0000-0000-000053210000}"/>
    <cellStyle name="Normal 6 2 5 2 3" xfId="3767" xr:uid="{00000000-0005-0000-0000-000054210000}"/>
    <cellStyle name="Normal 6 2 5 2 3 2" xfId="9694" xr:uid="{00000000-0005-0000-0000-000055210000}"/>
    <cellStyle name="Normal 6 2 5 2 4" xfId="7352" xr:uid="{00000000-0005-0000-0000-000056210000}"/>
    <cellStyle name="Normal 6 2 5 3" xfId="937" xr:uid="{00000000-0005-0000-0000-000057210000}"/>
    <cellStyle name="Normal 6 2 5 3 2" xfId="2735" xr:uid="{00000000-0005-0000-0000-000058210000}"/>
    <cellStyle name="Normal 6 2 5 3 2 2" xfId="5077" xr:uid="{00000000-0005-0000-0000-000059210000}"/>
    <cellStyle name="Normal 6 2 5 3 2 2 2" xfId="9697" xr:uid="{00000000-0005-0000-0000-00005A210000}"/>
    <cellStyle name="Normal 6 2 5 3 2 3" xfId="7355" xr:uid="{00000000-0005-0000-0000-00005B210000}"/>
    <cellStyle name="Normal 6 2 5 3 3" xfId="3281" xr:uid="{00000000-0005-0000-0000-00005C210000}"/>
    <cellStyle name="Normal 6 2 5 3 3 2" xfId="9696" xr:uid="{00000000-0005-0000-0000-00005D210000}"/>
    <cellStyle name="Normal 6 2 5 3 4" xfId="7354" xr:uid="{00000000-0005-0000-0000-00005E210000}"/>
    <cellStyle name="Normal 6 2 5 4" xfId="2733" xr:uid="{00000000-0005-0000-0000-00005F210000}"/>
    <cellStyle name="Normal 6 2 5 4 2" xfId="5075" xr:uid="{00000000-0005-0000-0000-000060210000}"/>
    <cellStyle name="Normal 6 2 5 4 2 2" xfId="9698" xr:uid="{00000000-0005-0000-0000-000061210000}"/>
    <cellStyle name="Normal 6 2 5 4 3" xfId="7356" xr:uid="{00000000-0005-0000-0000-000062210000}"/>
    <cellStyle name="Normal 6 2 5 5" xfId="3043" xr:uid="{00000000-0005-0000-0000-000063210000}"/>
    <cellStyle name="Normal 6 2 5 5 2" xfId="9693" xr:uid="{00000000-0005-0000-0000-000064210000}"/>
    <cellStyle name="Normal 6 2 5 6" xfId="7351" xr:uid="{00000000-0005-0000-0000-000065210000}"/>
    <cellStyle name="Normal 6 2 6" xfId="726" xr:uid="{00000000-0005-0000-0000-000066210000}"/>
    <cellStyle name="Normal 6 2 6 2" xfId="1261" xr:uid="{00000000-0005-0000-0000-000067210000}"/>
    <cellStyle name="Normal 6 2 6 2 2" xfId="2737" xr:uid="{00000000-0005-0000-0000-000068210000}"/>
    <cellStyle name="Normal 6 2 6 2 2 2" xfId="5079" xr:uid="{00000000-0005-0000-0000-000069210000}"/>
    <cellStyle name="Normal 6 2 6 2 2 2 2" xfId="9701" xr:uid="{00000000-0005-0000-0000-00006A210000}"/>
    <cellStyle name="Normal 6 2 6 2 2 3" xfId="7359" xr:uid="{00000000-0005-0000-0000-00006B210000}"/>
    <cellStyle name="Normal 6 2 6 2 3" xfId="3605" xr:uid="{00000000-0005-0000-0000-00006C210000}"/>
    <cellStyle name="Normal 6 2 6 2 3 2" xfId="9700" xr:uid="{00000000-0005-0000-0000-00006D210000}"/>
    <cellStyle name="Normal 6 2 6 2 4" xfId="7358" xr:uid="{00000000-0005-0000-0000-00006E210000}"/>
    <cellStyle name="Normal 6 2 6 3" xfId="2736" xr:uid="{00000000-0005-0000-0000-00006F210000}"/>
    <cellStyle name="Normal 6 2 6 3 2" xfId="5078" xr:uid="{00000000-0005-0000-0000-000070210000}"/>
    <cellStyle name="Normal 6 2 6 3 2 2" xfId="9702" xr:uid="{00000000-0005-0000-0000-000071210000}"/>
    <cellStyle name="Normal 6 2 6 3 3" xfId="7360" xr:uid="{00000000-0005-0000-0000-000072210000}"/>
    <cellStyle name="Normal 6 2 6 4" xfId="3070" xr:uid="{00000000-0005-0000-0000-000073210000}"/>
    <cellStyle name="Normal 6 2 6 4 2" xfId="9699" xr:uid="{00000000-0005-0000-0000-000074210000}"/>
    <cellStyle name="Normal 6 2 6 5" xfId="7357" xr:uid="{00000000-0005-0000-0000-000075210000}"/>
    <cellStyle name="Normal 6 2 7" xfId="1099" xr:uid="{00000000-0005-0000-0000-000076210000}"/>
    <cellStyle name="Normal 6 2 7 2" xfId="2738" xr:uid="{00000000-0005-0000-0000-000077210000}"/>
    <cellStyle name="Normal 6 2 7 2 2" xfId="5080" xr:uid="{00000000-0005-0000-0000-000078210000}"/>
    <cellStyle name="Normal 6 2 7 2 2 2" xfId="9704" xr:uid="{00000000-0005-0000-0000-000079210000}"/>
    <cellStyle name="Normal 6 2 7 2 3" xfId="7362" xr:uid="{00000000-0005-0000-0000-00007A210000}"/>
    <cellStyle name="Normal 6 2 7 3" xfId="3443" xr:uid="{00000000-0005-0000-0000-00007B210000}"/>
    <cellStyle name="Normal 6 2 7 3 2" xfId="9703" xr:uid="{00000000-0005-0000-0000-00007C210000}"/>
    <cellStyle name="Normal 6 2 7 4" xfId="7361" xr:uid="{00000000-0005-0000-0000-00007D210000}"/>
    <cellStyle name="Normal 6 2 8" xfId="1585" xr:uid="{00000000-0005-0000-0000-00007E210000}"/>
    <cellStyle name="Normal 6 2 8 2" xfId="2739" xr:uid="{00000000-0005-0000-0000-00007F210000}"/>
    <cellStyle name="Normal 6 2 8 2 2" xfId="5081" xr:uid="{00000000-0005-0000-0000-000080210000}"/>
    <cellStyle name="Normal 6 2 8 2 2 2" xfId="9706" xr:uid="{00000000-0005-0000-0000-000081210000}"/>
    <cellStyle name="Normal 6 2 8 2 3" xfId="7364" xr:uid="{00000000-0005-0000-0000-000082210000}"/>
    <cellStyle name="Normal 6 2 8 3" xfId="3929" xr:uid="{00000000-0005-0000-0000-000083210000}"/>
    <cellStyle name="Normal 6 2 8 3 2" xfId="9705" xr:uid="{00000000-0005-0000-0000-000084210000}"/>
    <cellStyle name="Normal 6 2 8 4" xfId="7363" xr:uid="{00000000-0005-0000-0000-000085210000}"/>
    <cellStyle name="Normal 6 2 9" xfId="775" xr:uid="{00000000-0005-0000-0000-000086210000}"/>
    <cellStyle name="Normal 6 2 9 2" xfId="2740" xr:uid="{00000000-0005-0000-0000-000087210000}"/>
    <cellStyle name="Normal 6 2 9 2 2" xfId="5082" xr:uid="{00000000-0005-0000-0000-000088210000}"/>
    <cellStyle name="Normal 6 2 9 2 2 2" xfId="9708" xr:uid="{00000000-0005-0000-0000-000089210000}"/>
    <cellStyle name="Normal 6 2 9 2 3" xfId="7366" xr:uid="{00000000-0005-0000-0000-00008A210000}"/>
    <cellStyle name="Normal 6 2 9 3" xfId="3119" xr:uid="{00000000-0005-0000-0000-00008B210000}"/>
    <cellStyle name="Normal 6 2 9 3 2" xfId="9707" xr:uid="{00000000-0005-0000-0000-00008C210000}"/>
    <cellStyle name="Normal 6 2 9 4" xfId="7365" xr:uid="{00000000-0005-0000-0000-00008D210000}"/>
    <cellStyle name="Normal 6 3" xfId="382" xr:uid="{00000000-0005-0000-0000-00008E210000}"/>
    <cellStyle name="Normal 6 3 2" xfId="593" xr:uid="{00000000-0005-0000-0000-00008F210000}"/>
    <cellStyle name="Normal 6 4" xfId="383" xr:uid="{00000000-0005-0000-0000-000090210000}"/>
    <cellStyle name="Normal 6 4 2" xfId="594" xr:uid="{00000000-0005-0000-0000-000091210000}"/>
    <cellStyle name="Normal 6 5" xfId="384" xr:uid="{00000000-0005-0000-0000-000092210000}"/>
    <cellStyle name="Normal 6 5 2" xfId="595" xr:uid="{00000000-0005-0000-0000-000093210000}"/>
    <cellStyle name="Normal 6 6" xfId="385" xr:uid="{00000000-0005-0000-0000-000094210000}"/>
    <cellStyle name="Normal 6 6 10" xfId="1587" xr:uid="{00000000-0005-0000-0000-000095210000}"/>
    <cellStyle name="Normal 6 6 10 2" xfId="2742" xr:uid="{00000000-0005-0000-0000-000096210000}"/>
    <cellStyle name="Normal 6 6 10 2 2" xfId="5084" xr:uid="{00000000-0005-0000-0000-000097210000}"/>
    <cellStyle name="Normal 6 6 10 2 2 2" xfId="9711" xr:uid="{00000000-0005-0000-0000-000098210000}"/>
    <cellStyle name="Normal 6 6 10 2 3" xfId="7369" xr:uid="{00000000-0005-0000-0000-000099210000}"/>
    <cellStyle name="Normal 6 6 10 3" xfId="3931" xr:uid="{00000000-0005-0000-0000-00009A210000}"/>
    <cellStyle name="Normal 6 6 10 3 2" xfId="9710" xr:uid="{00000000-0005-0000-0000-00009B210000}"/>
    <cellStyle name="Normal 6 6 10 4" xfId="7368" xr:uid="{00000000-0005-0000-0000-00009C210000}"/>
    <cellStyle name="Normal 6 6 11" xfId="777" xr:uid="{00000000-0005-0000-0000-00009D210000}"/>
    <cellStyle name="Normal 6 6 11 2" xfId="2743" xr:uid="{00000000-0005-0000-0000-00009E210000}"/>
    <cellStyle name="Normal 6 6 11 2 2" xfId="5085" xr:uid="{00000000-0005-0000-0000-00009F210000}"/>
    <cellStyle name="Normal 6 6 11 2 2 2" xfId="9713" xr:uid="{00000000-0005-0000-0000-0000A0210000}"/>
    <cellStyle name="Normal 6 6 11 2 3" xfId="7371" xr:uid="{00000000-0005-0000-0000-0000A1210000}"/>
    <cellStyle name="Normal 6 6 11 3" xfId="3121" xr:uid="{00000000-0005-0000-0000-0000A2210000}"/>
    <cellStyle name="Normal 6 6 11 3 2" xfId="9712" xr:uid="{00000000-0005-0000-0000-0000A3210000}"/>
    <cellStyle name="Normal 6 6 11 4" xfId="7370" xr:uid="{00000000-0005-0000-0000-0000A4210000}"/>
    <cellStyle name="Normal 6 6 12" xfId="1618" xr:uid="{00000000-0005-0000-0000-0000A5210000}"/>
    <cellStyle name="Normal 6 6 12 2" xfId="2744" xr:uid="{00000000-0005-0000-0000-0000A6210000}"/>
    <cellStyle name="Normal 6 6 12 2 2" xfId="5086" xr:uid="{00000000-0005-0000-0000-0000A7210000}"/>
    <cellStyle name="Normal 6 6 12 2 2 2" xfId="9715" xr:uid="{00000000-0005-0000-0000-0000A8210000}"/>
    <cellStyle name="Normal 6 6 12 2 3" xfId="7373" xr:uid="{00000000-0005-0000-0000-0000A9210000}"/>
    <cellStyle name="Normal 6 6 12 3" xfId="3962" xr:uid="{00000000-0005-0000-0000-0000AA210000}"/>
    <cellStyle name="Normal 6 6 12 3 2" xfId="9714" xr:uid="{00000000-0005-0000-0000-0000AB210000}"/>
    <cellStyle name="Normal 6 6 12 4" xfId="7372" xr:uid="{00000000-0005-0000-0000-0000AC210000}"/>
    <cellStyle name="Normal 6 6 13" xfId="1668" xr:uid="{00000000-0005-0000-0000-0000AD210000}"/>
    <cellStyle name="Normal 6 6 13 2" xfId="2745" xr:uid="{00000000-0005-0000-0000-0000AE210000}"/>
    <cellStyle name="Normal 6 6 13 2 2" xfId="5087" xr:uid="{00000000-0005-0000-0000-0000AF210000}"/>
    <cellStyle name="Normal 6 6 13 2 2 2" xfId="9717" xr:uid="{00000000-0005-0000-0000-0000B0210000}"/>
    <cellStyle name="Normal 6 6 13 2 3" xfId="7375" xr:uid="{00000000-0005-0000-0000-0000B1210000}"/>
    <cellStyle name="Normal 6 6 13 3" xfId="4012" xr:uid="{00000000-0005-0000-0000-0000B2210000}"/>
    <cellStyle name="Normal 6 6 13 3 2" xfId="9716" xr:uid="{00000000-0005-0000-0000-0000B3210000}"/>
    <cellStyle name="Normal 6 6 13 4" xfId="7374" xr:uid="{00000000-0005-0000-0000-0000B4210000}"/>
    <cellStyle name="Normal 6 6 14" xfId="2741" xr:uid="{00000000-0005-0000-0000-0000B5210000}"/>
    <cellStyle name="Normal 6 6 14 2" xfId="5083" xr:uid="{00000000-0005-0000-0000-0000B6210000}"/>
    <cellStyle name="Normal 6 6 14 2 2" xfId="9718" xr:uid="{00000000-0005-0000-0000-0000B7210000}"/>
    <cellStyle name="Normal 6 6 14 3" xfId="7376" xr:uid="{00000000-0005-0000-0000-0000B8210000}"/>
    <cellStyle name="Normal 6 6 15" xfId="2936" xr:uid="{00000000-0005-0000-0000-0000B9210000}"/>
    <cellStyle name="Normal 6 6 15 2" xfId="9709" xr:uid="{00000000-0005-0000-0000-0000BA210000}"/>
    <cellStyle name="Normal 6 6 16" xfId="7367" xr:uid="{00000000-0005-0000-0000-0000BB210000}"/>
    <cellStyle name="Normal 6 6 2" xfId="386" xr:uid="{00000000-0005-0000-0000-0000BC210000}"/>
    <cellStyle name="Normal 6 6 2 10" xfId="1619" xr:uid="{00000000-0005-0000-0000-0000BD210000}"/>
    <cellStyle name="Normal 6 6 2 10 2" xfId="2747" xr:uid="{00000000-0005-0000-0000-0000BE210000}"/>
    <cellStyle name="Normal 6 6 2 10 2 2" xfId="5089" xr:uid="{00000000-0005-0000-0000-0000BF210000}"/>
    <cellStyle name="Normal 6 6 2 10 2 2 2" xfId="9721" xr:uid="{00000000-0005-0000-0000-0000C0210000}"/>
    <cellStyle name="Normal 6 6 2 10 2 3" xfId="7379" xr:uid="{00000000-0005-0000-0000-0000C1210000}"/>
    <cellStyle name="Normal 6 6 2 10 3" xfId="3963" xr:uid="{00000000-0005-0000-0000-0000C2210000}"/>
    <cellStyle name="Normal 6 6 2 10 3 2" xfId="9720" xr:uid="{00000000-0005-0000-0000-0000C3210000}"/>
    <cellStyle name="Normal 6 6 2 10 4" xfId="7378" xr:uid="{00000000-0005-0000-0000-0000C4210000}"/>
    <cellStyle name="Normal 6 6 2 11" xfId="1669" xr:uid="{00000000-0005-0000-0000-0000C5210000}"/>
    <cellStyle name="Normal 6 6 2 11 2" xfId="2748" xr:uid="{00000000-0005-0000-0000-0000C6210000}"/>
    <cellStyle name="Normal 6 6 2 11 2 2" xfId="5090" xr:uid="{00000000-0005-0000-0000-0000C7210000}"/>
    <cellStyle name="Normal 6 6 2 11 2 2 2" xfId="9723" xr:uid="{00000000-0005-0000-0000-0000C8210000}"/>
    <cellStyle name="Normal 6 6 2 11 2 3" xfId="7381" xr:uid="{00000000-0005-0000-0000-0000C9210000}"/>
    <cellStyle name="Normal 6 6 2 11 3" xfId="4013" xr:uid="{00000000-0005-0000-0000-0000CA210000}"/>
    <cellStyle name="Normal 6 6 2 11 3 2" xfId="9722" xr:uid="{00000000-0005-0000-0000-0000CB210000}"/>
    <cellStyle name="Normal 6 6 2 11 4" xfId="7380" xr:uid="{00000000-0005-0000-0000-0000CC210000}"/>
    <cellStyle name="Normal 6 6 2 12" xfId="2746" xr:uid="{00000000-0005-0000-0000-0000CD210000}"/>
    <cellStyle name="Normal 6 6 2 12 2" xfId="5088" xr:uid="{00000000-0005-0000-0000-0000CE210000}"/>
    <cellStyle name="Normal 6 6 2 12 2 2" xfId="9724" xr:uid="{00000000-0005-0000-0000-0000CF210000}"/>
    <cellStyle name="Normal 6 6 2 12 3" xfId="7382" xr:uid="{00000000-0005-0000-0000-0000D0210000}"/>
    <cellStyle name="Normal 6 6 2 13" xfId="2937" xr:uid="{00000000-0005-0000-0000-0000D1210000}"/>
    <cellStyle name="Normal 6 6 2 13 2" xfId="9719" xr:uid="{00000000-0005-0000-0000-0000D2210000}"/>
    <cellStyle name="Normal 6 6 2 14" xfId="7377" xr:uid="{00000000-0005-0000-0000-0000D3210000}"/>
    <cellStyle name="Normal 6 6 2 2" xfId="597" xr:uid="{00000000-0005-0000-0000-0000D4210000}"/>
    <cellStyle name="Normal 6 6 2 2 10" xfId="2749" xr:uid="{00000000-0005-0000-0000-0000D5210000}"/>
    <cellStyle name="Normal 6 6 2 2 10 2" xfId="5091" xr:uid="{00000000-0005-0000-0000-0000D6210000}"/>
    <cellStyle name="Normal 6 6 2 2 10 2 2" xfId="9726" xr:uid="{00000000-0005-0000-0000-0000D7210000}"/>
    <cellStyle name="Normal 6 6 2 2 10 3" xfId="7384" xr:uid="{00000000-0005-0000-0000-0000D8210000}"/>
    <cellStyle name="Normal 6 6 2 2 11" xfId="2964" xr:uid="{00000000-0005-0000-0000-0000D9210000}"/>
    <cellStyle name="Normal 6 6 2 2 11 2" xfId="9725" xr:uid="{00000000-0005-0000-0000-0000DA210000}"/>
    <cellStyle name="Normal 6 6 2 2 12" xfId="7383" xr:uid="{00000000-0005-0000-0000-0000DB210000}"/>
    <cellStyle name="Normal 6 6 2 2 2" xfId="833" xr:uid="{00000000-0005-0000-0000-0000DC210000}"/>
    <cellStyle name="Normal 6 6 2 2 2 2" xfId="1049" xr:uid="{00000000-0005-0000-0000-0000DD210000}"/>
    <cellStyle name="Normal 6 6 2 2 2 2 2" xfId="1535" xr:uid="{00000000-0005-0000-0000-0000DE210000}"/>
    <cellStyle name="Normal 6 6 2 2 2 2 2 2" xfId="2752" xr:uid="{00000000-0005-0000-0000-0000DF210000}"/>
    <cellStyle name="Normal 6 6 2 2 2 2 2 2 2" xfId="5094" xr:uid="{00000000-0005-0000-0000-0000E0210000}"/>
    <cellStyle name="Normal 6 6 2 2 2 2 2 2 2 2" xfId="9730" xr:uid="{00000000-0005-0000-0000-0000E1210000}"/>
    <cellStyle name="Normal 6 6 2 2 2 2 2 2 3" xfId="7388" xr:uid="{00000000-0005-0000-0000-0000E2210000}"/>
    <cellStyle name="Normal 6 6 2 2 2 2 2 3" xfId="3879" xr:uid="{00000000-0005-0000-0000-0000E3210000}"/>
    <cellStyle name="Normal 6 6 2 2 2 2 2 3 2" xfId="9729" xr:uid="{00000000-0005-0000-0000-0000E4210000}"/>
    <cellStyle name="Normal 6 6 2 2 2 2 2 4" xfId="7387" xr:uid="{00000000-0005-0000-0000-0000E5210000}"/>
    <cellStyle name="Normal 6 6 2 2 2 2 3" xfId="2751" xr:uid="{00000000-0005-0000-0000-0000E6210000}"/>
    <cellStyle name="Normal 6 6 2 2 2 2 3 2" xfId="5093" xr:uid="{00000000-0005-0000-0000-0000E7210000}"/>
    <cellStyle name="Normal 6 6 2 2 2 2 3 2 2" xfId="9731" xr:uid="{00000000-0005-0000-0000-0000E8210000}"/>
    <cellStyle name="Normal 6 6 2 2 2 2 3 3" xfId="7389" xr:uid="{00000000-0005-0000-0000-0000E9210000}"/>
    <cellStyle name="Normal 6 6 2 2 2 2 4" xfId="3393" xr:uid="{00000000-0005-0000-0000-0000EA210000}"/>
    <cellStyle name="Normal 6 6 2 2 2 2 4 2" xfId="9728" xr:uid="{00000000-0005-0000-0000-0000EB210000}"/>
    <cellStyle name="Normal 6 6 2 2 2 2 5" xfId="7386" xr:uid="{00000000-0005-0000-0000-0000EC210000}"/>
    <cellStyle name="Normal 6 6 2 2 2 3" xfId="1319" xr:uid="{00000000-0005-0000-0000-0000ED210000}"/>
    <cellStyle name="Normal 6 6 2 2 2 3 2" xfId="2753" xr:uid="{00000000-0005-0000-0000-0000EE210000}"/>
    <cellStyle name="Normal 6 6 2 2 2 3 2 2" xfId="5095" xr:uid="{00000000-0005-0000-0000-0000EF210000}"/>
    <cellStyle name="Normal 6 6 2 2 2 3 2 2 2" xfId="9733" xr:uid="{00000000-0005-0000-0000-0000F0210000}"/>
    <cellStyle name="Normal 6 6 2 2 2 3 2 3" xfId="7391" xr:uid="{00000000-0005-0000-0000-0000F1210000}"/>
    <cellStyle name="Normal 6 6 2 2 2 3 3" xfId="3663" xr:uid="{00000000-0005-0000-0000-0000F2210000}"/>
    <cellStyle name="Normal 6 6 2 2 2 3 3 2" xfId="9732" xr:uid="{00000000-0005-0000-0000-0000F3210000}"/>
    <cellStyle name="Normal 6 6 2 2 2 3 4" xfId="7390" xr:uid="{00000000-0005-0000-0000-0000F4210000}"/>
    <cellStyle name="Normal 6 6 2 2 2 4" xfId="1211" xr:uid="{00000000-0005-0000-0000-0000F5210000}"/>
    <cellStyle name="Normal 6 6 2 2 2 4 2" xfId="2754" xr:uid="{00000000-0005-0000-0000-0000F6210000}"/>
    <cellStyle name="Normal 6 6 2 2 2 4 2 2" xfId="5096" xr:uid="{00000000-0005-0000-0000-0000F7210000}"/>
    <cellStyle name="Normal 6 6 2 2 2 4 2 2 2" xfId="9735" xr:uid="{00000000-0005-0000-0000-0000F8210000}"/>
    <cellStyle name="Normal 6 6 2 2 2 4 2 3" xfId="7393" xr:uid="{00000000-0005-0000-0000-0000F9210000}"/>
    <cellStyle name="Normal 6 6 2 2 2 4 3" xfId="3555" xr:uid="{00000000-0005-0000-0000-0000FA210000}"/>
    <cellStyle name="Normal 6 6 2 2 2 4 3 2" xfId="9734" xr:uid="{00000000-0005-0000-0000-0000FB210000}"/>
    <cellStyle name="Normal 6 6 2 2 2 4 4" xfId="7392" xr:uid="{00000000-0005-0000-0000-0000FC210000}"/>
    <cellStyle name="Normal 6 6 2 2 2 5" xfId="1731" xr:uid="{00000000-0005-0000-0000-0000FD210000}"/>
    <cellStyle name="Normal 6 6 2 2 2 5 2" xfId="2755" xr:uid="{00000000-0005-0000-0000-0000FE210000}"/>
    <cellStyle name="Normal 6 6 2 2 2 5 2 2" xfId="5097" xr:uid="{00000000-0005-0000-0000-0000FF210000}"/>
    <cellStyle name="Normal 6 6 2 2 2 5 2 2 2" xfId="9737" xr:uid="{00000000-0005-0000-0000-000000220000}"/>
    <cellStyle name="Normal 6 6 2 2 2 5 2 3" xfId="7395" xr:uid="{00000000-0005-0000-0000-000001220000}"/>
    <cellStyle name="Normal 6 6 2 2 2 5 3" xfId="4073" xr:uid="{00000000-0005-0000-0000-000002220000}"/>
    <cellStyle name="Normal 6 6 2 2 2 5 3 2" xfId="9736" xr:uid="{00000000-0005-0000-0000-000003220000}"/>
    <cellStyle name="Normal 6 6 2 2 2 5 4" xfId="7394" xr:uid="{00000000-0005-0000-0000-000004220000}"/>
    <cellStyle name="Normal 6 6 2 2 2 6" xfId="2750" xr:uid="{00000000-0005-0000-0000-000005220000}"/>
    <cellStyle name="Normal 6 6 2 2 2 6 2" xfId="5092" xr:uid="{00000000-0005-0000-0000-000006220000}"/>
    <cellStyle name="Normal 6 6 2 2 2 6 2 2" xfId="9738" xr:uid="{00000000-0005-0000-0000-000007220000}"/>
    <cellStyle name="Normal 6 6 2 2 2 6 3" xfId="7396" xr:uid="{00000000-0005-0000-0000-000008220000}"/>
    <cellStyle name="Normal 6 6 2 2 2 7" xfId="3177" xr:uid="{00000000-0005-0000-0000-000009220000}"/>
    <cellStyle name="Normal 6 6 2 2 2 7 2" xfId="9727" xr:uid="{00000000-0005-0000-0000-00000A220000}"/>
    <cellStyle name="Normal 6 6 2 2 2 8" xfId="7385" xr:uid="{00000000-0005-0000-0000-00000B220000}"/>
    <cellStyle name="Normal 6 6 2 2 3" xfId="887" xr:uid="{00000000-0005-0000-0000-00000C220000}"/>
    <cellStyle name="Normal 6 6 2 2 3 2" xfId="995" xr:uid="{00000000-0005-0000-0000-00000D220000}"/>
    <cellStyle name="Normal 6 6 2 2 3 2 2" xfId="1481" xr:uid="{00000000-0005-0000-0000-00000E220000}"/>
    <cellStyle name="Normal 6 6 2 2 3 2 2 2" xfId="2758" xr:uid="{00000000-0005-0000-0000-00000F220000}"/>
    <cellStyle name="Normal 6 6 2 2 3 2 2 2 2" xfId="5100" xr:uid="{00000000-0005-0000-0000-000010220000}"/>
    <cellStyle name="Normal 6 6 2 2 3 2 2 2 2 2" xfId="9742" xr:uid="{00000000-0005-0000-0000-000011220000}"/>
    <cellStyle name="Normal 6 6 2 2 3 2 2 2 3" xfId="7400" xr:uid="{00000000-0005-0000-0000-000012220000}"/>
    <cellStyle name="Normal 6 6 2 2 3 2 2 3" xfId="3825" xr:uid="{00000000-0005-0000-0000-000013220000}"/>
    <cellStyle name="Normal 6 6 2 2 3 2 2 3 2" xfId="9741" xr:uid="{00000000-0005-0000-0000-000014220000}"/>
    <cellStyle name="Normal 6 6 2 2 3 2 2 4" xfId="7399" xr:uid="{00000000-0005-0000-0000-000015220000}"/>
    <cellStyle name="Normal 6 6 2 2 3 2 3" xfId="2757" xr:uid="{00000000-0005-0000-0000-000016220000}"/>
    <cellStyle name="Normal 6 6 2 2 3 2 3 2" xfId="5099" xr:uid="{00000000-0005-0000-0000-000017220000}"/>
    <cellStyle name="Normal 6 6 2 2 3 2 3 2 2" xfId="9743" xr:uid="{00000000-0005-0000-0000-000018220000}"/>
    <cellStyle name="Normal 6 6 2 2 3 2 3 3" xfId="7401" xr:uid="{00000000-0005-0000-0000-000019220000}"/>
    <cellStyle name="Normal 6 6 2 2 3 2 4" xfId="3339" xr:uid="{00000000-0005-0000-0000-00001A220000}"/>
    <cellStyle name="Normal 6 6 2 2 3 2 4 2" xfId="9740" xr:uid="{00000000-0005-0000-0000-00001B220000}"/>
    <cellStyle name="Normal 6 6 2 2 3 2 5" xfId="7398" xr:uid="{00000000-0005-0000-0000-00001C220000}"/>
    <cellStyle name="Normal 6 6 2 2 3 3" xfId="1373" xr:uid="{00000000-0005-0000-0000-00001D220000}"/>
    <cellStyle name="Normal 6 6 2 2 3 3 2" xfId="2759" xr:uid="{00000000-0005-0000-0000-00001E220000}"/>
    <cellStyle name="Normal 6 6 2 2 3 3 2 2" xfId="5101" xr:uid="{00000000-0005-0000-0000-00001F220000}"/>
    <cellStyle name="Normal 6 6 2 2 3 3 2 2 2" xfId="9745" xr:uid="{00000000-0005-0000-0000-000020220000}"/>
    <cellStyle name="Normal 6 6 2 2 3 3 2 3" xfId="7403" xr:uid="{00000000-0005-0000-0000-000021220000}"/>
    <cellStyle name="Normal 6 6 2 2 3 3 3" xfId="3717" xr:uid="{00000000-0005-0000-0000-000022220000}"/>
    <cellStyle name="Normal 6 6 2 2 3 3 3 2" xfId="9744" xr:uid="{00000000-0005-0000-0000-000023220000}"/>
    <cellStyle name="Normal 6 6 2 2 3 3 4" xfId="7402" xr:uid="{00000000-0005-0000-0000-000024220000}"/>
    <cellStyle name="Normal 6 6 2 2 3 4" xfId="1157" xr:uid="{00000000-0005-0000-0000-000025220000}"/>
    <cellStyle name="Normal 6 6 2 2 3 4 2" xfId="2760" xr:uid="{00000000-0005-0000-0000-000026220000}"/>
    <cellStyle name="Normal 6 6 2 2 3 4 2 2" xfId="5102" xr:uid="{00000000-0005-0000-0000-000027220000}"/>
    <cellStyle name="Normal 6 6 2 2 3 4 2 2 2" xfId="9747" xr:uid="{00000000-0005-0000-0000-000028220000}"/>
    <cellStyle name="Normal 6 6 2 2 3 4 2 3" xfId="7405" xr:uid="{00000000-0005-0000-0000-000029220000}"/>
    <cellStyle name="Normal 6 6 2 2 3 4 3" xfId="3501" xr:uid="{00000000-0005-0000-0000-00002A220000}"/>
    <cellStyle name="Normal 6 6 2 2 3 4 3 2" xfId="9746" xr:uid="{00000000-0005-0000-0000-00002B220000}"/>
    <cellStyle name="Normal 6 6 2 2 3 4 4" xfId="7404" xr:uid="{00000000-0005-0000-0000-00002C220000}"/>
    <cellStyle name="Normal 6 6 2 2 3 5" xfId="2756" xr:uid="{00000000-0005-0000-0000-00002D220000}"/>
    <cellStyle name="Normal 6 6 2 2 3 5 2" xfId="5098" xr:uid="{00000000-0005-0000-0000-00002E220000}"/>
    <cellStyle name="Normal 6 6 2 2 3 5 2 2" xfId="9748" xr:uid="{00000000-0005-0000-0000-00002F220000}"/>
    <cellStyle name="Normal 6 6 2 2 3 5 3" xfId="7406" xr:uid="{00000000-0005-0000-0000-000030220000}"/>
    <cellStyle name="Normal 6 6 2 2 3 6" xfId="3231" xr:uid="{00000000-0005-0000-0000-000031220000}"/>
    <cellStyle name="Normal 6 6 2 2 3 6 2" xfId="9739" xr:uid="{00000000-0005-0000-0000-000032220000}"/>
    <cellStyle name="Normal 6 6 2 2 3 7" xfId="7397" xr:uid="{00000000-0005-0000-0000-000033220000}"/>
    <cellStyle name="Normal 6 6 2 2 4" xfId="941" xr:uid="{00000000-0005-0000-0000-000034220000}"/>
    <cellStyle name="Normal 6 6 2 2 4 2" xfId="1427" xr:uid="{00000000-0005-0000-0000-000035220000}"/>
    <cellStyle name="Normal 6 6 2 2 4 2 2" xfId="2762" xr:uid="{00000000-0005-0000-0000-000036220000}"/>
    <cellStyle name="Normal 6 6 2 2 4 2 2 2" xfId="5104" xr:uid="{00000000-0005-0000-0000-000037220000}"/>
    <cellStyle name="Normal 6 6 2 2 4 2 2 2 2" xfId="9751" xr:uid="{00000000-0005-0000-0000-000038220000}"/>
    <cellStyle name="Normal 6 6 2 2 4 2 2 3" xfId="7409" xr:uid="{00000000-0005-0000-0000-000039220000}"/>
    <cellStyle name="Normal 6 6 2 2 4 2 3" xfId="3771" xr:uid="{00000000-0005-0000-0000-00003A220000}"/>
    <cellStyle name="Normal 6 6 2 2 4 2 3 2" xfId="9750" xr:uid="{00000000-0005-0000-0000-00003B220000}"/>
    <cellStyle name="Normal 6 6 2 2 4 2 4" xfId="7408" xr:uid="{00000000-0005-0000-0000-00003C220000}"/>
    <cellStyle name="Normal 6 6 2 2 4 3" xfId="2761" xr:uid="{00000000-0005-0000-0000-00003D220000}"/>
    <cellStyle name="Normal 6 6 2 2 4 3 2" xfId="5103" xr:uid="{00000000-0005-0000-0000-00003E220000}"/>
    <cellStyle name="Normal 6 6 2 2 4 3 2 2" xfId="9752" xr:uid="{00000000-0005-0000-0000-00003F220000}"/>
    <cellStyle name="Normal 6 6 2 2 4 3 3" xfId="7410" xr:uid="{00000000-0005-0000-0000-000040220000}"/>
    <cellStyle name="Normal 6 6 2 2 4 4" xfId="3285" xr:uid="{00000000-0005-0000-0000-000041220000}"/>
    <cellStyle name="Normal 6 6 2 2 4 4 2" xfId="9749" xr:uid="{00000000-0005-0000-0000-000042220000}"/>
    <cellStyle name="Normal 6 6 2 2 4 5" xfId="7407" xr:uid="{00000000-0005-0000-0000-000043220000}"/>
    <cellStyle name="Normal 6 6 2 2 5" xfId="1265" xr:uid="{00000000-0005-0000-0000-000044220000}"/>
    <cellStyle name="Normal 6 6 2 2 5 2" xfId="2763" xr:uid="{00000000-0005-0000-0000-000045220000}"/>
    <cellStyle name="Normal 6 6 2 2 5 2 2" xfId="5105" xr:uid="{00000000-0005-0000-0000-000046220000}"/>
    <cellStyle name="Normal 6 6 2 2 5 2 2 2" xfId="9754" xr:uid="{00000000-0005-0000-0000-000047220000}"/>
    <cellStyle name="Normal 6 6 2 2 5 2 3" xfId="7412" xr:uid="{00000000-0005-0000-0000-000048220000}"/>
    <cellStyle name="Normal 6 6 2 2 5 3" xfId="3609" xr:uid="{00000000-0005-0000-0000-000049220000}"/>
    <cellStyle name="Normal 6 6 2 2 5 3 2" xfId="9753" xr:uid="{00000000-0005-0000-0000-00004A220000}"/>
    <cellStyle name="Normal 6 6 2 2 5 4" xfId="7411" xr:uid="{00000000-0005-0000-0000-00004B220000}"/>
    <cellStyle name="Normal 6 6 2 2 6" xfId="1103" xr:uid="{00000000-0005-0000-0000-00004C220000}"/>
    <cellStyle name="Normal 6 6 2 2 6 2" xfId="2764" xr:uid="{00000000-0005-0000-0000-00004D220000}"/>
    <cellStyle name="Normal 6 6 2 2 6 2 2" xfId="5106" xr:uid="{00000000-0005-0000-0000-00004E220000}"/>
    <cellStyle name="Normal 6 6 2 2 6 2 2 2" xfId="9756" xr:uid="{00000000-0005-0000-0000-00004F220000}"/>
    <cellStyle name="Normal 6 6 2 2 6 2 3" xfId="7414" xr:uid="{00000000-0005-0000-0000-000050220000}"/>
    <cellStyle name="Normal 6 6 2 2 6 3" xfId="3447" xr:uid="{00000000-0005-0000-0000-000051220000}"/>
    <cellStyle name="Normal 6 6 2 2 6 3 2" xfId="9755" xr:uid="{00000000-0005-0000-0000-000052220000}"/>
    <cellStyle name="Normal 6 6 2 2 6 4" xfId="7413" xr:uid="{00000000-0005-0000-0000-000053220000}"/>
    <cellStyle name="Normal 6 6 2 2 7" xfId="1589" xr:uid="{00000000-0005-0000-0000-000054220000}"/>
    <cellStyle name="Normal 6 6 2 2 7 2" xfId="2765" xr:uid="{00000000-0005-0000-0000-000055220000}"/>
    <cellStyle name="Normal 6 6 2 2 7 2 2" xfId="5107" xr:uid="{00000000-0005-0000-0000-000056220000}"/>
    <cellStyle name="Normal 6 6 2 2 7 2 2 2" xfId="9758" xr:uid="{00000000-0005-0000-0000-000057220000}"/>
    <cellStyle name="Normal 6 6 2 2 7 2 3" xfId="7416" xr:uid="{00000000-0005-0000-0000-000058220000}"/>
    <cellStyle name="Normal 6 6 2 2 7 3" xfId="3933" xr:uid="{00000000-0005-0000-0000-000059220000}"/>
    <cellStyle name="Normal 6 6 2 2 7 3 2" xfId="9757" xr:uid="{00000000-0005-0000-0000-00005A220000}"/>
    <cellStyle name="Normal 6 6 2 2 7 4" xfId="7415" xr:uid="{00000000-0005-0000-0000-00005B220000}"/>
    <cellStyle name="Normal 6 6 2 2 8" xfId="779" xr:uid="{00000000-0005-0000-0000-00005C220000}"/>
    <cellStyle name="Normal 6 6 2 2 8 2" xfId="2766" xr:uid="{00000000-0005-0000-0000-00005D220000}"/>
    <cellStyle name="Normal 6 6 2 2 8 2 2" xfId="5108" xr:uid="{00000000-0005-0000-0000-00005E220000}"/>
    <cellStyle name="Normal 6 6 2 2 8 2 2 2" xfId="9760" xr:uid="{00000000-0005-0000-0000-00005F220000}"/>
    <cellStyle name="Normal 6 6 2 2 8 2 3" xfId="7418" xr:uid="{00000000-0005-0000-0000-000060220000}"/>
    <cellStyle name="Normal 6 6 2 2 8 3" xfId="3123" xr:uid="{00000000-0005-0000-0000-000061220000}"/>
    <cellStyle name="Normal 6 6 2 2 8 3 2" xfId="9759" xr:uid="{00000000-0005-0000-0000-000062220000}"/>
    <cellStyle name="Normal 6 6 2 2 8 4" xfId="7417" xr:uid="{00000000-0005-0000-0000-000063220000}"/>
    <cellStyle name="Normal 6 6 2 2 9" xfId="1670" xr:uid="{00000000-0005-0000-0000-000064220000}"/>
    <cellStyle name="Normal 6 6 2 2 9 2" xfId="2767" xr:uid="{00000000-0005-0000-0000-000065220000}"/>
    <cellStyle name="Normal 6 6 2 2 9 2 2" xfId="5109" xr:uid="{00000000-0005-0000-0000-000066220000}"/>
    <cellStyle name="Normal 6 6 2 2 9 2 2 2" xfId="9762" xr:uid="{00000000-0005-0000-0000-000067220000}"/>
    <cellStyle name="Normal 6 6 2 2 9 2 3" xfId="7420" xr:uid="{00000000-0005-0000-0000-000068220000}"/>
    <cellStyle name="Normal 6 6 2 2 9 3" xfId="4014" xr:uid="{00000000-0005-0000-0000-000069220000}"/>
    <cellStyle name="Normal 6 6 2 2 9 3 2" xfId="9761" xr:uid="{00000000-0005-0000-0000-00006A220000}"/>
    <cellStyle name="Normal 6 6 2 2 9 4" xfId="7419" xr:uid="{00000000-0005-0000-0000-00006B220000}"/>
    <cellStyle name="Normal 6 6 2 3" xfId="647" xr:uid="{00000000-0005-0000-0000-00006C220000}"/>
    <cellStyle name="Normal 6 6 2 3 2" xfId="1048" xr:uid="{00000000-0005-0000-0000-00006D220000}"/>
    <cellStyle name="Normal 6 6 2 3 2 2" xfId="1534" xr:uid="{00000000-0005-0000-0000-00006E220000}"/>
    <cellStyle name="Normal 6 6 2 3 2 2 2" xfId="2770" xr:uid="{00000000-0005-0000-0000-00006F220000}"/>
    <cellStyle name="Normal 6 6 2 3 2 2 2 2" xfId="5112" xr:uid="{00000000-0005-0000-0000-000070220000}"/>
    <cellStyle name="Normal 6 6 2 3 2 2 2 2 2" xfId="9766" xr:uid="{00000000-0005-0000-0000-000071220000}"/>
    <cellStyle name="Normal 6 6 2 3 2 2 2 3" xfId="7424" xr:uid="{00000000-0005-0000-0000-000072220000}"/>
    <cellStyle name="Normal 6 6 2 3 2 2 3" xfId="3878" xr:uid="{00000000-0005-0000-0000-000073220000}"/>
    <cellStyle name="Normal 6 6 2 3 2 2 3 2" xfId="9765" xr:uid="{00000000-0005-0000-0000-000074220000}"/>
    <cellStyle name="Normal 6 6 2 3 2 2 4" xfId="7423" xr:uid="{00000000-0005-0000-0000-000075220000}"/>
    <cellStyle name="Normal 6 6 2 3 2 3" xfId="2769" xr:uid="{00000000-0005-0000-0000-000076220000}"/>
    <cellStyle name="Normal 6 6 2 3 2 3 2" xfId="5111" xr:uid="{00000000-0005-0000-0000-000077220000}"/>
    <cellStyle name="Normal 6 6 2 3 2 3 2 2" xfId="9767" xr:uid="{00000000-0005-0000-0000-000078220000}"/>
    <cellStyle name="Normal 6 6 2 3 2 3 3" xfId="7425" xr:uid="{00000000-0005-0000-0000-000079220000}"/>
    <cellStyle name="Normal 6 6 2 3 2 4" xfId="3392" xr:uid="{00000000-0005-0000-0000-00007A220000}"/>
    <cellStyle name="Normal 6 6 2 3 2 4 2" xfId="9764" xr:uid="{00000000-0005-0000-0000-00007B220000}"/>
    <cellStyle name="Normal 6 6 2 3 2 5" xfId="7422" xr:uid="{00000000-0005-0000-0000-00007C220000}"/>
    <cellStyle name="Normal 6 6 2 3 3" xfId="1318" xr:uid="{00000000-0005-0000-0000-00007D220000}"/>
    <cellStyle name="Normal 6 6 2 3 3 2" xfId="2771" xr:uid="{00000000-0005-0000-0000-00007E220000}"/>
    <cellStyle name="Normal 6 6 2 3 3 2 2" xfId="5113" xr:uid="{00000000-0005-0000-0000-00007F220000}"/>
    <cellStyle name="Normal 6 6 2 3 3 2 2 2" xfId="9769" xr:uid="{00000000-0005-0000-0000-000080220000}"/>
    <cellStyle name="Normal 6 6 2 3 3 2 3" xfId="7427" xr:uid="{00000000-0005-0000-0000-000081220000}"/>
    <cellStyle name="Normal 6 6 2 3 3 3" xfId="3662" xr:uid="{00000000-0005-0000-0000-000082220000}"/>
    <cellStyle name="Normal 6 6 2 3 3 3 2" xfId="9768" xr:uid="{00000000-0005-0000-0000-000083220000}"/>
    <cellStyle name="Normal 6 6 2 3 3 4" xfId="7426" xr:uid="{00000000-0005-0000-0000-000084220000}"/>
    <cellStyle name="Normal 6 6 2 3 4" xfId="1210" xr:uid="{00000000-0005-0000-0000-000085220000}"/>
    <cellStyle name="Normal 6 6 2 3 4 2" xfId="2772" xr:uid="{00000000-0005-0000-0000-000086220000}"/>
    <cellStyle name="Normal 6 6 2 3 4 2 2" xfId="5114" xr:uid="{00000000-0005-0000-0000-000087220000}"/>
    <cellStyle name="Normal 6 6 2 3 4 2 2 2" xfId="9771" xr:uid="{00000000-0005-0000-0000-000088220000}"/>
    <cellStyle name="Normal 6 6 2 3 4 2 3" xfId="7429" xr:uid="{00000000-0005-0000-0000-000089220000}"/>
    <cellStyle name="Normal 6 6 2 3 4 3" xfId="3554" xr:uid="{00000000-0005-0000-0000-00008A220000}"/>
    <cellStyle name="Normal 6 6 2 3 4 3 2" xfId="9770" xr:uid="{00000000-0005-0000-0000-00008B220000}"/>
    <cellStyle name="Normal 6 6 2 3 4 4" xfId="7428" xr:uid="{00000000-0005-0000-0000-00008C220000}"/>
    <cellStyle name="Normal 6 6 2 3 5" xfId="832" xr:uid="{00000000-0005-0000-0000-00008D220000}"/>
    <cellStyle name="Normal 6 6 2 3 5 2" xfId="2773" xr:uid="{00000000-0005-0000-0000-00008E220000}"/>
    <cellStyle name="Normal 6 6 2 3 5 2 2" xfId="5115" xr:uid="{00000000-0005-0000-0000-00008F220000}"/>
    <cellStyle name="Normal 6 6 2 3 5 2 2 2" xfId="9773" xr:uid="{00000000-0005-0000-0000-000090220000}"/>
    <cellStyle name="Normal 6 6 2 3 5 2 3" xfId="7431" xr:uid="{00000000-0005-0000-0000-000091220000}"/>
    <cellStyle name="Normal 6 6 2 3 5 3" xfId="3176" xr:uid="{00000000-0005-0000-0000-000092220000}"/>
    <cellStyle name="Normal 6 6 2 3 5 3 2" xfId="9772" xr:uid="{00000000-0005-0000-0000-000093220000}"/>
    <cellStyle name="Normal 6 6 2 3 5 4" xfId="7430" xr:uid="{00000000-0005-0000-0000-000094220000}"/>
    <cellStyle name="Normal 6 6 2 3 6" xfId="1730" xr:uid="{00000000-0005-0000-0000-000095220000}"/>
    <cellStyle name="Normal 6 6 2 3 6 2" xfId="2774" xr:uid="{00000000-0005-0000-0000-000096220000}"/>
    <cellStyle name="Normal 6 6 2 3 6 2 2" xfId="5116" xr:uid="{00000000-0005-0000-0000-000097220000}"/>
    <cellStyle name="Normal 6 6 2 3 6 2 2 2" xfId="9775" xr:uid="{00000000-0005-0000-0000-000098220000}"/>
    <cellStyle name="Normal 6 6 2 3 6 2 3" xfId="7433" xr:uid="{00000000-0005-0000-0000-000099220000}"/>
    <cellStyle name="Normal 6 6 2 3 6 3" xfId="4072" xr:uid="{00000000-0005-0000-0000-00009A220000}"/>
    <cellStyle name="Normal 6 6 2 3 6 3 2" xfId="9774" xr:uid="{00000000-0005-0000-0000-00009B220000}"/>
    <cellStyle name="Normal 6 6 2 3 6 4" xfId="7432" xr:uid="{00000000-0005-0000-0000-00009C220000}"/>
    <cellStyle name="Normal 6 6 2 3 7" xfId="2768" xr:uid="{00000000-0005-0000-0000-00009D220000}"/>
    <cellStyle name="Normal 6 6 2 3 7 2" xfId="5110" xr:uid="{00000000-0005-0000-0000-00009E220000}"/>
    <cellStyle name="Normal 6 6 2 3 7 2 2" xfId="9776" xr:uid="{00000000-0005-0000-0000-00009F220000}"/>
    <cellStyle name="Normal 6 6 2 3 7 3" xfId="7434" xr:uid="{00000000-0005-0000-0000-0000A0220000}"/>
    <cellStyle name="Normal 6 6 2 3 8" xfId="2991" xr:uid="{00000000-0005-0000-0000-0000A1220000}"/>
    <cellStyle name="Normal 6 6 2 3 8 2" xfId="9763" xr:uid="{00000000-0005-0000-0000-0000A2220000}"/>
    <cellStyle name="Normal 6 6 2 3 9" xfId="7421" xr:uid="{00000000-0005-0000-0000-0000A3220000}"/>
    <cellStyle name="Normal 6 6 2 4" xfId="674" xr:uid="{00000000-0005-0000-0000-0000A4220000}"/>
    <cellStyle name="Normal 6 6 2 4 2" xfId="994" xr:uid="{00000000-0005-0000-0000-0000A5220000}"/>
    <cellStyle name="Normal 6 6 2 4 2 2" xfId="1480" xr:uid="{00000000-0005-0000-0000-0000A6220000}"/>
    <cellStyle name="Normal 6 6 2 4 2 2 2" xfId="2777" xr:uid="{00000000-0005-0000-0000-0000A7220000}"/>
    <cellStyle name="Normal 6 6 2 4 2 2 2 2" xfId="5119" xr:uid="{00000000-0005-0000-0000-0000A8220000}"/>
    <cellStyle name="Normal 6 6 2 4 2 2 2 2 2" xfId="9780" xr:uid="{00000000-0005-0000-0000-0000A9220000}"/>
    <cellStyle name="Normal 6 6 2 4 2 2 2 3" xfId="7438" xr:uid="{00000000-0005-0000-0000-0000AA220000}"/>
    <cellStyle name="Normal 6 6 2 4 2 2 3" xfId="3824" xr:uid="{00000000-0005-0000-0000-0000AB220000}"/>
    <cellStyle name="Normal 6 6 2 4 2 2 3 2" xfId="9779" xr:uid="{00000000-0005-0000-0000-0000AC220000}"/>
    <cellStyle name="Normal 6 6 2 4 2 2 4" xfId="7437" xr:uid="{00000000-0005-0000-0000-0000AD220000}"/>
    <cellStyle name="Normal 6 6 2 4 2 3" xfId="2776" xr:uid="{00000000-0005-0000-0000-0000AE220000}"/>
    <cellStyle name="Normal 6 6 2 4 2 3 2" xfId="5118" xr:uid="{00000000-0005-0000-0000-0000AF220000}"/>
    <cellStyle name="Normal 6 6 2 4 2 3 2 2" xfId="9781" xr:uid="{00000000-0005-0000-0000-0000B0220000}"/>
    <cellStyle name="Normal 6 6 2 4 2 3 3" xfId="7439" xr:uid="{00000000-0005-0000-0000-0000B1220000}"/>
    <cellStyle name="Normal 6 6 2 4 2 4" xfId="3338" xr:uid="{00000000-0005-0000-0000-0000B2220000}"/>
    <cellStyle name="Normal 6 6 2 4 2 4 2" xfId="9778" xr:uid="{00000000-0005-0000-0000-0000B3220000}"/>
    <cellStyle name="Normal 6 6 2 4 2 5" xfId="7436" xr:uid="{00000000-0005-0000-0000-0000B4220000}"/>
    <cellStyle name="Normal 6 6 2 4 3" xfId="1372" xr:uid="{00000000-0005-0000-0000-0000B5220000}"/>
    <cellStyle name="Normal 6 6 2 4 3 2" xfId="2778" xr:uid="{00000000-0005-0000-0000-0000B6220000}"/>
    <cellStyle name="Normal 6 6 2 4 3 2 2" xfId="5120" xr:uid="{00000000-0005-0000-0000-0000B7220000}"/>
    <cellStyle name="Normal 6 6 2 4 3 2 2 2" xfId="9783" xr:uid="{00000000-0005-0000-0000-0000B8220000}"/>
    <cellStyle name="Normal 6 6 2 4 3 2 3" xfId="7441" xr:uid="{00000000-0005-0000-0000-0000B9220000}"/>
    <cellStyle name="Normal 6 6 2 4 3 3" xfId="3716" xr:uid="{00000000-0005-0000-0000-0000BA220000}"/>
    <cellStyle name="Normal 6 6 2 4 3 3 2" xfId="9782" xr:uid="{00000000-0005-0000-0000-0000BB220000}"/>
    <cellStyle name="Normal 6 6 2 4 3 4" xfId="7440" xr:uid="{00000000-0005-0000-0000-0000BC220000}"/>
    <cellStyle name="Normal 6 6 2 4 4" xfId="1156" xr:uid="{00000000-0005-0000-0000-0000BD220000}"/>
    <cellStyle name="Normal 6 6 2 4 4 2" xfId="2779" xr:uid="{00000000-0005-0000-0000-0000BE220000}"/>
    <cellStyle name="Normal 6 6 2 4 4 2 2" xfId="5121" xr:uid="{00000000-0005-0000-0000-0000BF220000}"/>
    <cellStyle name="Normal 6 6 2 4 4 2 2 2" xfId="9785" xr:uid="{00000000-0005-0000-0000-0000C0220000}"/>
    <cellStyle name="Normal 6 6 2 4 4 2 3" xfId="7443" xr:uid="{00000000-0005-0000-0000-0000C1220000}"/>
    <cellStyle name="Normal 6 6 2 4 4 3" xfId="3500" xr:uid="{00000000-0005-0000-0000-0000C2220000}"/>
    <cellStyle name="Normal 6 6 2 4 4 3 2" xfId="9784" xr:uid="{00000000-0005-0000-0000-0000C3220000}"/>
    <cellStyle name="Normal 6 6 2 4 4 4" xfId="7442" xr:uid="{00000000-0005-0000-0000-0000C4220000}"/>
    <cellStyle name="Normal 6 6 2 4 5" xfId="886" xr:uid="{00000000-0005-0000-0000-0000C5220000}"/>
    <cellStyle name="Normal 6 6 2 4 5 2" xfId="2780" xr:uid="{00000000-0005-0000-0000-0000C6220000}"/>
    <cellStyle name="Normal 6 6 2 4 5 2 2" xfId="5122" xr:uid="{00000000-0005-0000-0000-0000C7220000}"/>
    <cellStyle name="Normal 6 6 2 4 5 2 2 2" xfId="9787" xr:uid="{00000000-0005-0000-0000-0000C8220000}"/>
    <cellStyle name="Normal 6 6 2 4 5 2 3" xfId="7445" xr:uid="{00000000-0005-0000-0000-0000C9220000}"/>
    <cellStyle name="Normal 6 6 2 4 5 3" xfId="3230" xr:uid="{00000000-0005-0000-0000-0000CA220000}"/>
    <cellStyle name="Normal 6 6 2 4 5 3 2" xfId="9786" xr:uid="{00000000-0005-0000-0000-0000CB220000}"/>
    <cellStyle name="Normal 6 6 2 4 5 4" xfId="7444" xr:uid="{00000000-0005-0000-0000-0000CC220000}"/>
    <cellStyle name="Normal 6 6 2 4 6" xfId="2775" xr:uid="{00000000-0005-0000-0000-0000CD220000}"/>
    <cellStyle name="Normal 6 6 2 4 6 2" xfId="5117" xr:uid="{00000000-0005-0000-0000-0000CE220000}"/>
    <cellStyle name="Normal 6 6 2 4 6 2 2" xfId="9788" xr:uid="{00000000-0005-0000-0000-0000CF220000}"/>
    <cellStyle name="Normal 6 6 2 4 6 3" xfId="7446" xr:uid="{00000000-0005-0000-0000-0000D0220000}"/>
    <cellStyle name="Normal 6 6 2 4 7" xfId="3018" xr:uid="{00000000-0005-0000-0000-0000D1220000}"/>
    <cellStyle name="Normal 6 6 2 4 7 2" xfId="9777" xr:uid="{00000000-0005-0000-0000-0000D2220000}"/>
    <cellStyle name="Normal 6 6 2 4 8" xfId="7435" xr:uid="{00000000-0005-0000-0000-0000D3220000}"/>
    <cellStyle name="Normal 6 6 2 5" xfId="701" xr:uid="{00000000-0005-0000-0000-0000D4220000}"/>
    <cellStyle name="Normal 6 6 2 5 2" xfId="1426" xr:uid="{00000000-0005-0000-0000-0000D5220000}"/>
    <cellStyle name="Normal 6 6 2 5 2 2" xfId="2782" xr:uid="{00000000-0005-0000-0000-0000D6220000}"/>
    <cellStyle name="Normal 6 6 2 5 2 2 2" xfId="5124" xr:uid="{00000000-0005-0000-0000-0000D7220000}"/>
    <cellStyle name="Normal 6 6 2 5 2 2 2 2" xfId="9791" xr:uid="{00000000-0005-0000-0000-0000D8220000}"/>
    <cellStyle name="Normal 6 6 2 5 2 2 3" xfId="7449" xr:uid="{00000000-0005-0000-0000-0000D9220000}"/>
    <cellStyle name="Normal 6 6 2 5 2 3" xfId="3770" xr:uid="{00000000-0005-0000-0000-0000DA220000}"/>
    <cellStyle name="Normal 6 6 2 5 2 3 2" xfId="9790" xr:uid="{00000000-0005-0000-0000-0000DB220000}"/>
    <cellStyle name="Normal 6 6 2 5 2 4" xfId="7448" xr:uid="{00000000-0005-0000-0000-0000DC220000}"/>
    <cellStyle name="Normal 6 6 2 5 3" xfId="940" xr:uid="{00000000-0005-0000-0000-0000DD220000}"/>
    <cellStyle name="Normal 6 6 2 5 3 2" xfId="2783" xr:uid="{00000000-0005-0000-0000-0000DE220000}"/>
    <cellStyle name="Normal 6 6 2 5 3 2 2" xfId="5125" xr:uid="{00000000-0005-0000-0000-0000DF220000}"/>
    <cellStyle name="Normal 6 6 2 5 3 2 2 2" xfId="9793" xr:uid="{00000000-0005-0000-0000-0000E0220000}"/>
    <cellStyle name="Normal 6 6 2 5 3 2 3" xfId="7451" xr:uid="{00000000-0005-0000-0000-0000E1220000}"/>
    <cellStyle name="Normal 6 6 2 5 3 3" xfId="3284" xr:uid="{00000000-0005-0000-0000-0000E2220000}"/>
    <cellStyle name="Normal 6 6 2 5 3 3 2" xfId="9792" xr:uid="{00000000-0005-0000-0000-0000E3220000}"/>
    <cellStyle name="Normal 6 6 2 5 3 4" xfId="7450" xr:uid="{00000000-0005-0000-0000-0000E4220000}"/>
    <cellStyle name="Normal 6 6 2 5 4" xfId="2781" xr:uid="{00000000-0005-0000-0000-0000E5220000}"/>
    <cellStyle name="Normal 6 6 2 5 4 2" xfId="5123" xr:uid="{00000000-0005-0000-0000-0000E6220000}"/>
    <cellStyle name="Normal 6 6 2 5 4 2 2" xfId="9794" xr:uid="{00000000-0005-0000-0000-0000E7220000}"/>
    <cellStyle name="Normal 6 6 2 5 4 3" xfId="7452" xr:uid="{00000000-0005-0000-0000-0000E8220000}"/>
    <cellStyle name="Normal 6 6 2 5 5" xfId="3045" xr:uid="{00000000-0005-0000-0000-0000E9220000}"/>
    <cellStyle name="Normal 6 6 2 5 5 2" xfId="9789" xr:uid="{00000000-0005-0000-0000-0000EA220000}"/>
    <cellStyle name="Normal 6 6 2 5 6" xfId="7447" xr:uid="{00000000-0005-0000-0000-0000EB220000}"/>
    <cellStyle name="Normal 6 6 2 6" xfId="728" xr:uid="{00000000-0005-0000-0000-0000EC220000}"/>
    <cellStyle name="Normal 6 6 2 6 2" xfId="1264" xr:uid="{00000000-0005-0000-0000-0000ED220000}"/>
    <cellStyle name="Normal 6 6 2 6 2 2" xfId="2785" xr:uid="{00000000-0005-0000-0000-0000EE220000}"/>
    <cellStyle name="Normal 6 6 2 6 2 2 2" xfId="5127" xr:uid="{00000000-0005-0000-0000-0000EF220000}"/>
    <cellStyle name="Normal 6 6 2 6 2 2 2 2" xfId="9797" xr:uid="{00000000-0005-0000-0000-0000F0220000}"/>
    <cellStyle name="Normal 6 6 2 6 2 2 3" xfId="7455" xr:uid="{00000000-0005-0000-0000-0000F1220000}"/>
    <cellStyle name="Normal 6 6 2 6 2 3" xfId="3608" xr:uid="{00000000-0005-0000-0000-0000F2220000}"/>
    <cellStyle name="Normal 6 6 2 6 2 3 2" xfId="9796" xr:uid="{00000000-0005-0000-0000-0000F3220000}"/>
    <cellStyle name="Normal 6 6 2 6 2 4" xfId="7454" xr:uid="{00000000-0005-0000-0000-0000F4220000}"/>
    <cellStyle name="Normal 6 6 2 6 3" xfId="2784" xr:uid="{00000000-0005-0000-0000-0000F5220000}"/>
    <cellStyle name="Normal 6 6 2 6 3 2" xfId="5126" xr:uid="{00000000-0005-0000-0000-0000F6220000}"/>
    <cellStyle name="Normal 6 6 2 6 3 2 2" xfId="9798" xr:uid="{00000000-0005-0000-0000-0000F7220000}"/>
    <cellStyle name="Normal 6 6 2 6 3 3" xfId="7456" xr:uid="{00000000-0005-0000-0000-0000F8220000}"/>
    <cellStyle name="Normal 6 6 2 6 4" xfId="3072" xr:uid="{00000000-0005-0000-0000-0000F9220000}"/>
    <cellStyle name="Normal 6 6 2 6 4 2" xfId="9795" xr:uid="{00000000-0005-0000-0000-0000FA220000}"/>
    <cellStyle name="Normal 6 6 2 6 5" xfId="7453" xr:uid="{00000000-0005-0000-0000-0000FB220000}"/>
    <cellStyle name="Normal 6 6 2 7" xfId="1102" xr:uid="{00000000-0005-0000-0000-0000FC220000}"/>
    <cellStyle name="Normal 6 6 2 7 2" xfId="2786" xr:uid="{00000000-0005-0000-0000-0000FD220000}"/>
    <cellStyle name="Normal 6 6 2 7 2 2" xfId="5128" xr:uid="{00000000-0005-0000-0000-0000FE220000}"/>
    <cellStyle name="Normal 6 6 2 7 2 2 2" xfId="9800" xr:uid="{00000000-0005-0000-0000-0000FF220000}"/>
    <cellStyle name="Normal 6 6 2 7 2 3" xfId="7458" xr:uid="{00000000-0005-0000-0000-000000230000}"/>
    <cellStyle name="Normal 6 6 2 7 3" xfId="3446" xr:uid="{00000000-0005-0000-0000-000001230000}"/>
    <cellStyle name="Normal 6 6 2 7 3 2" xfId="9799" xr:uid="{00000000-0005-0000-0000-000002230000}"/>
    <cellStyle name="Normal 6 6 2 7 4" xfId="7457" xr:uid="{00000000-0005-0000-0000-000003230000}"/>
    <cellStyle name="Normal 6 6 2 8" xfId="1588" xr:uid="{00000000-0005-0000-0000-000004230000}"/>
    <cellStyle name="Normal 6 6 2 8 2" xfId="2787" xr:uid="{00000000-0005-0000-0000-000005230000}"/>
    <cellStyle name="Normal 6 6 2 8 2 2" xfId="5129" xr:uid="{00000000-0005-0000-0000-000006230000}"/>
    <cellStyle name="Normal 6 6 2 8 2 2 2" xfId="9802" xr:uid="{00000000-0005-0000-0000-000007230000}"/>
    <cellStyle name="Normal 6 6 2 8 2 3" xfId="7460" xr:uid="{00000000-0005-0000-0000-000008230000}"/>
    <cellStyle name="Normal 6 6 2 8 3" xfId="3932" xr:uid="{00000000-0005-0000-0000-000009230000}"/>
    <cellStyle name="Normal 6 6 2 8 3 2" xfId="9801" xr:uid="{00000000-0005-0000-0000-00000A230000}"/>
    <cellStyle name="Normal 6 6 2 8 4" xfId="7459" xr:uid="{00000000-0005-0000-0000-00000B230000}"/>
    <cellStyle name="Normal 6 6 2 9" xfId="778" xr:uid="{00000000-0005-0000-0000-00000C230000}"/>
    <cellStyle name="Normal 6 6 2 9 2" xfId="2788" xr:uid="{00000000-0005-0000-0000-00000D230000}"/>
    <cellStyle name="Normal 6 6 2 9 2 2" xfId="5130" xr:uid="{00000000-0005-0000-0000-00000E230000}"/>
    <cellStyle name="Normal 6 6 2 9 2 2 2" xfId="9804" xr:uid="{00000000-0005-0000-0000-00000F230000}"/>
    <cellStyle name="Normal 6 6 2 9 2 3" xfId="7462" xr:uid="{00000000-0005-0000-0000-000010230000}"/>
    <cellStyle name="Normal 6 6 2 9 3" xfId="3122" xr:uid="{00000000-0005-0000-0000-000011230000}"/>
    <cellStyle name="Normal 6 6 2 9 3 2" xfId="9803" xr:uid="{00000000-0005-0000-0000-000012230000}"/>
    <cellStyle name="Normal 6 6 2 9 4" xfId="7461" xr:uid="{00000000-0005-0000-0000-000013230000}"/>
    <cellStyle name="Normal 6 6 3" xfId="387" xr:uid="{00000000-0005-0000-0000-000014230000}"/>
    <cellStyle name="Normal 6 6 3 10" xfId="1620" xr:uid="{00000000-0005-0000-0000-000015230000}"/>
    <cellStyle name="Normal 6 6 3 10 2" xfId="2790" xr:uid="{00000000-0005-0000-0000-000016230000}"/>
    <cellStyle name="Normal 6 6 3 10 2 2" xfId="5132" xr:uid="{00000000-0005-0000-0000-000017230000}"/>
    <cellStyle name="Normal 6 6 3 10 2 2 2" xfId="9807" xr:uid="{00000000-0005-0000-0000-000018230000}"/>
    <cellStyle name="Normal 6 6 3 10 2 3" xfId="7465" xr:uid="{00000000-0005-0000-0000-000019230000}"/>
    <cellStyle name="Normal 6 6 3 10 3" xfId="3964" xr:uid="{00000000-0005-0000-0000-00001A230000}"/>
    <cellStyle name="Normal 6 6 3 10 3 2" xfId="9806" xr:uid="{00000000-0005-0000-0000-00001B230000}"/>
    <cellStyle name="Normal 6 6 3 10 4" xfId="7464" xr:uid="{00000000-0005-0000-0000-00001C230000}"/>
    <cellStyle name="Normal 6 6 3 11" xfId="1671" xr:uid="{00000000-0005-0000-0000-00001D230000}"/>
    <cellStyle name="Normal 6 6 3 11 2" xfId="2791" xr:uid="{00000000-0005-0000-0000-00001E230000}"/>
    <cellStyle name="Normal 6 6 3 11 2 2" xfId="5133" xr:uid="{00000000-0005-0000-0000-00001F230000}"/>
    <cellStyle name="Normal 6 6 3 11 2 2 2" xfId="9809" xr:uid="{00000000-0005-0000-0000-000020230000}"/>
    <cellStyle name="Normal 6 6 3 11 2 3" xfId="7467" xr:uid="{00000000-0005-0000-0000-000021230000}"/>
    <cellStyle name="Normal 6 6 3 11 3" xfId="4015" xr:uid="{00000000-0005-0000-0000-000022230000}"/>
    <cellStyle name="Normal 6 6 3 11 3 2" xfId="9808" xr:uid="{00000000-0005-0000-0000-000023230000}"/>
    <cellStyle name="Normal 6 6 3 11 4" xfId="7466" xr:uid="{00000000-0005-0000-0000-000024230000}"/>
    <cellStyle name="Normal 6 6 3 12" xfId="2789" xr:uid="{00000000-0005-0000-0000-000025230000}"/>
    <cellStyle name="Normal 6 6 3 12 2" xfId="5131" xr:uid="{00000000-0005-0000-0000-000026230000}"/>
    <cellStyle name="Normal 6 6 3 12 2 2" xfId="9810" xr:uid="{00000000-0005-0000-0000-000027230000}"/>
    <cellStyle name="Normal 6 6 3 12 3" xfId="7468" xr:uid="{00000000-0005-0000-0000-000028230000}"/>
    <cellStyle name="Normal 6 6 3 13" xfId="2938" xr:uid="{00000000-0005-0000-0000-000029230000}"/>
    <cellStyle name="Normal 6 6 3 13 2" xfId="9805" xr:uid="{00000000-0005-0000-0000-00002A230000}"/>
    <cellStyle name="Normal 6 6 3 14" xfId="7463" xr:uid="{00000000-0005-0000-0000-00002B230000}"/>
    <cellStyle name="Normal 6 6 3 2" xfId="598" xr:uid="{00000000-0005-0000-0000-00002C230000}"/>
    <cellStyle name="Normal 6 6 3 2 10" xfId="2792" xr:uid="{00000000-0005-0000-0000-00002D230000}"/>
    <cellStyle name="Normal 6 6 3 2 10 2" xfId="5134" xr:uid="{00000000-0005-0000-0000-00002E230000}"/>
    <cellStyle name="Normal 6 6 3 2 10 2 2" xfId="9812" xr:uid="{00000000-0005-0000-0000-00002F230000}"/>
    <cellStyle name="Normal 6 6 3 2 10 3" xfId="7470" xr:uid="{00000000-0005-0000-0000-000030230000}"/>
    <cellStyle name="Normal 6 6 3 2 11" xfId="2965" xr:uid="{00000000-0005-0000-0000-000031230000}"/>
    <cellStyle name="Normal 6 6 3 2 11 2" xfId="9811" xr:uid="{00000000-0005-0000-0000-000032230000}"/>
    <cellStyle name="Normal 6 6 3 2 12" xfId="7469" xr:uid="{00000000-0005-0000-0000-000033230000}"/>
    <cellStyle name="Normal 6 6 3 2 2" xfId="835" xr:uid="{00000000-0005-0000-0000-000034230000}"/>
    <cellStyle name="Normal 6 6 3 2 2 2" xfId="1051" xr:uid="{00000000-0005-0000-0000-000035230000}"/>
    <cellStyle name="Normal 6 6 3 2 2 2 2" xfId="1537" xr:uid="{00000000-0005-0000-0000-000036230000}"/>
    <cellStyle name="Normal 6 6 3 2 2 2 2 2" xfId="2795" xr:uid="{00000000-0005-0000-0000-000037230000}"/>
    <cellStyle name="Normal 6 6 3 2 2 2 2 2 2" xfId="5137" xr:uid="{00000000-0005-0000-0000-000038230000}"/>
    <cellStyle name="Normal 6 6 3 2 2 2 2 2 2 2" xfId="9816" xr:uid="{00000000-0005-0000-0000-000039230000}"/>
    <cellStyle name="Normal 6 6 3 2 2 2 2 2 3" xfId="7474" xr:uid="{00000000-0005-0000-0000-00003A230000}"/>
    <cellStyle name="Normal 6 6 3 2 2 2 2 3" xfId="3881" xr:uid="{00000000-0005-0000-0000-00003B230000}"/>
    <cellStyle name="Normal 6 6 3 2 2 2 2 3 2" xfId="9815" xr:uid="{00000000-0005-0000-0000-00003C230000}"/>
    <cellStyle name="Normal 6 6 3 2 2 2 2 4" xfId="7473" xr:uid="{00000000-0005-0000-0000-00003D230000}"/>
    <cellStyle name="Normal 6 6 3 2 2 2 3" xfId="2794" xr:uid="{00000000-0005-0000-0000-00003E230000}"/>
    <cellStyle name="Normal 6 6 3 2 2 2 3 2" xfId="5136" xr:uid="{00000000-0005-0000-0000-00003F230000}"/>
    <cellStyle name="Normal 6 6 3 2 2 2 3 2 2" xfId="9817" xr:uid="{00000000-0005-0000-0000-000040230000}"/>
    <cellStyle name="Normal 6 6 3 2 2 2 3 3" xfId="7475" xr:uid="{00000000-0005-0000-0000-000041230000}"/>
    <cellStyle name="Normal 6 6 3 2 2 2 4" xfId="3395" xr:uid="{00000000-0005-0000-0000-000042230000}"/>
    <cellStyle name="Normal 6 6 3 2 2 2 4 2" xfId="9814" xr:uid="{00000000-0005-0000-0000-000043230000}"/>
    <cellStyle name="Normal 6 6 3 2 2 2 5" xfId="7472" xr:uid="{00000000-0005-0000-0000-000044230000}"/>
    <cellStyle name="Normal 6 6 3 2 2 3" xfId="1321" xr:uid="{00000000-0005-0000-0000-000045230000}"/>
    <cellStyle name="Normal 6 6 3 2 2 3 2" xfId="2796" xr:uid="{00000000-0005-0000-0000-000046230000}"/>
    <cellStyle name="Normal 6 6 3 2 2 3 2 2" xfId="5138" xr:uid="{00000000-0005-0000-0000-000047230000}"/>
    <cellStyle name="Normal 6 6 3 2 2 3 2 2 2" xfId="9819" xr:uid="{00000000-0005-0000-0000-000048230000}"/>
    <cellStyle name="Normal 6 6 3 2 2 3 2 3" xfId="7477" xr:uid="{00000000-0005-0000-0000-000049230000}"/>
    <cellStyle name="Normal 6 6 3 2 2 3 3" xfId="3665" xr:uid="{00000000-0005-0000-0000-00004A230000}"/>
    <cellStyle name="Normal 6 6 3 2 2 3 3 2" xfId="9818" xr:uid="{00000000-0005-0000-0000-00004B230000}"/>
    <cellStyle name="Normal 6 6 3 2 2 3 4" xfId="7476" xr:uid="{00000000-0005-0000-0000-00004C230000}"/>
    <cellStyle name="Normal 6 6 3 2 2 4" xfId="1213" xr:uid="{00000000-0005-0000-0000-00004D230000}"/>
    <cellStyle name="Normal 6 6 3 2 2 4 2" xfId="2797" xr:uid="{00000000-0005-0000-0000-00004E230000}"/>
    <cellStyle name="Normal 6 6 3 2 2 4 2 2" xfId="5139" xr:uid="{00000000-0005-0000-0000-00004F230000}"/>
    <cellStyle name="Normal 6 6 3 2 2 4 2 2 2" xfId="9821" xr:uid="{00000000-0005-0000-0000-000050230000}"/>
    <cellStyle name="Normal 6 6 3 2 2 4 2 3" xfId="7479" xr:uid="{00000000-0005-0000-0000-000051230000}"/>
    <cellStyle name="Normal 6 6 3 2 2 4 3" xfId="3557" xr:uid="{00000000-0005-0000-0000-000052230000}"/>
    <cellStyle name="Normal 6 6 3 2 2 4 3 2" xfId="9820" xr:uid="{00000000-0005-0000-0000-000053230000}"/>
    <cellStyle name="Normal 6 6 3 2 2 4 4" xfId="7478" xr:uid="{00000000-0005-0000-0000-000054230000}"/>
    <cellStyle name="Normal 6 6 3 2 2 5" xfId="1733" xr:uid="{00000000-0005-0000-0000-000055230000}"/>
    <cellStyle name="Normal 6 6 3 2 2 5 2" xfId="2798" xr:uid="{00000000-0005-0000-0000-000056230000}"/>
    <cellStyle name="Normal 6 6 3 2 2 5 2 2" xfId="5140" xr:uid="{00000000-0005-0000-0000-000057230000}"/>
    <cellStyle name="Normal 6 6 3 2 2 5 2 2 2" xfId="9823" xr:uid="{00000000-0005-0000-0000-000058230000}"/>
    <cellStyle name="Normal 6 6 3 2 2 5 2 3" xfId="7481" xr:uid="{00000000-0005-0000-0000-000059230000}"/>
    <cellStyle name="Normal 6 6 3 2 2 5 3" xfId="4075" xr:uid="{00000000-0005-0000-0000-00005A230000}"/>
    <cellStyle name="Normal 6 6 3 2 2 5 3 2" xfId="9822" xr:uid="{00000000-0005-0000-0000-00005B230000}"/>
    <cellStyle name="Normal 6 6 3 2 2 5 4" xfId="7480" xr:uid="{00000000-0005-0000-0000-00005C230000}"/>
    <cellStyle name="Normal 6 6 3 2 2 6" xfId="2793" xr:uid="{00000000-0005-0000-0000-00005D230000}"/>
    <cellStyle name="Normal 6 6 3 2 2 6 2" xfId="5135" xr:uid="{00000000-0005-0000-0000-00005E230000}"/>
    <cellStyle name="Normal 6 6 3 2 2 6 2 2" xfId="9824" xr:uid="{00000000-0005-0000-0000-00005F230000}"/>
    <cellStyle name="Normal 6 6 3 2 2 6 3" xfId="7482" xr:uid="{00000000-0005-0000-0000-000060230000}"/>
    <cellStyle name="Normal 6 6 3 2 2 7" xfId="3179" xr:uid="{00000000-0005-0000-0000-000061230000}"/>
    <cellStyle name="Normal 6 6 3 2 2 7 2" xfId="9813" xr:uid="{00000000-0005-0000-0000-000062230000}"/>
    <cellStyle name="Normal 6 6 3 2 2 8" xfId="7471" xr:uid="{00000000-0005-0000-0000-000063230000}"/>
    <cellStyle name="Normal 6 6 3 2 3" xfId="889" xr:uid="{00000000-0005-0000-0000-000064230000}"/>
    <cellStyle name="Normal 6 6 3 2 3 2" xfId="997" xr:uid="{00000000-0005-0000-0000-000065230000}"/>
    <cellStyle name="Normal 6 6 3 2 3 2 2" xfId="1483" xr:uid="{00000000-0005-0000-0000-000066230000}"/>
    <cellStyle name="Normal 6 6 3 2 3 2 2 2" xfId="2801" xr:uid="{00000000-0005-0000-0000-000067230000}"/>
    <cellStyle name="Normal 6 6 3 2 3 2 2 2 2" xfId="5143" xr:uid="{00000000-0005-0000-0000-000068230000}"/>
    <cellStyle name="Normal 6 6 3 2 3 2 2 2 2 2" xfId="9828" xr:uid="{00000000-0005-0000-0000-000069230000}"/>
    <cellStyle name="Normal 6 6 3 2 3 2 2 2 3" xfId="7486" xr:uid="{00000000-0005-0000-0000-00006A230000}"/>
    <cellStyle name="Normal 6 6 3 2 3 2 2 3" xfId="3827" xr:uid="{00000000-0005-0000-0000-00006B230000}"/>
    <cellStyle name="Normal 6 6 3 2 3 2 2 3 2" xfId="9827" xr:uid="{00000000-0005-0000-0000-00006C230000}"/>
    <cellStyle name="Normal 6 6 3 2 3 2 2 4" xfId="7485" xr:uid="{00000000-0005-0000-0000-00006D230000}"/>
    <cellStyle name="Normal 6 6 3 2 3 2 3" xfId="2800" xr:uid="{00000000-0005-0000-0000-00006E230000}"/>
    <cellStyle name="Normal 6 6 3 2 3 2 3 2" xfId="5142" xr:uid="{00000000-0005-0000-0000-00006F230000}"/>
    <cellStyle name="Normal 6 6 3 2 3 2 3 2 2" xfId="9829" xr:uid="{00000000-0005-0000-0000-000070230000}"/>
    <cellStyle name="Normal 6 6 3 2 3 2 3 3" xfId="7487" xr:uid="{00000000-0005-0000-0000-000071230000}"/>
    <cellStyle name="Normal 6 6 3 2 3 2 4" xfId="3341" xr:uid="{00000000-0005-0000-0000-000072230000}"/>
    <cellStyle name="Normal 6 6 3 2 3 2 4 2" xfId="9826" xr:uid="{00000000-0005-0000-0000-000073230000}"/>
    <cellStyle name="Normal 6 6 3 2 3 2 5" xfId="7484" xr:uid="{00000000-0005-0000-0000-000074230000}"/>
    <cellStyle name="Normal 6 6 3 2 3 3" xfId="1375" xr:uid="{00000000-0005-0000-0000-000075230000}"/>
    <cellStyle name="Normal 6 6 3 2 3 3 2" xfId="2802" xr:uid="{00000000-0005-0000-0000-000076230000}"/>
    <cellStyle name="Normal 6 6 3 2 3 3 2 2" xfId="5144" xr:uid="{00000000-0005-0000-0000-000077230000}"/>
    <cellStyle name="Normal 6 6 3 2 3 3 2 2 2" xfId="9831" xr:uid="{00000000-0005-0000-0000-000078230000}"/>
    <cellStyle name="Normal 6 6 3 2 3 3 2 3" xfId="7489" xr:uid="{00000000-0005-0000-0000-000079230000}"/>
    <cellStyle name="Normal 6 6 3 2 3 3 3" xfId="3719" xr:uid="{00000000-0005-0000-0000-00007A230000}"/>
    <cellStyle name="Normal 6 6 3 2 3 3 3 2" xfId="9830" xr:uid="{00000000-0005-0000-0000-00007B230000}"/>
    <cellStyle name="Normal 6 6 3 2 3 3 4" xfId="7488" xr:uid="{00000000-0005-0000-0000-00007C230000}"/>
    <cellStyle name="Normal 6 6 3 2 3 4" xfId="1159" xr:uid="{00000000-0005-0000-0000-00007D230000}"/>
    <cellStyle name="Normal 6 6 3 2 3 4 2" xfId="2803" xr:uid="{00000000-0005-0000-0000-00007E230000}"/>
    <cellStyle name="Normal 6 6 3 2 3 4 2 2" xfId="5145" xr:uid="{00000000-0005-0000-0000-00007F230000}"/>
    <cellStyle name="Normal 6 6 3 2 3 4 2 2 2" xfId="9833" xr:uid="{00000000-0005-0000-0000-000080230000}"/>
    <cellStyle name="Normal 6 6 3 2 3 4 2 3" xfId="7491" xr:uid="{00000000-0005-0000-0000-000081230000}"/>
    <cellStyle name="Normal 6 6 3 2 3 4 3" xfId="3503" xr:uid="{00000000-0005-0000-0000-000082230000}"/>
    <cellStyle name="Normal 6 6 3 2 3 4 3 2" xfId="9832" xr:uid="{00000000-0005-0000-0000-000083230000}"/>
    <cellStyle name="Normal 6 6 3 2 3 4 4" xfId="7490" xr:uid="{00000000-0005-0000-0000-000084230000}"/>
    <cellStyle name="Normal 6 6 3 2 3 5" xfId="2799" xr:uid="{00000000-0005-0000-0000-000085230000}"/>
    <cellStyle name="Normal 6 6 3 2 3 5 2" xfId="5141" xr:uid="{00000000-0005-0000-0000-000086230000}"/>
    <cellStyle name="Normal 6 6 3 2 3 5 2 2" xfId="9834" xr:uid="{00000000-0005-0000-0000-000087230000}"/>
    <cellStyle name="Normal 6 6 3 2 3 5 3" xfId="7492" xr:uid="{00000000-0005-0000-0000-000088230000}"/>
    <cellStyle name="Normal 6 6 3 2 3 6" xfId="3233" xr:uid="{00000000-0005-0000-0000-000089230000}"/>
    <cellStyle name="Normal 6 6 3 2 3 6 2" xfId="9825" xr:uid="{00000000-0005-0000-0000-00008A230000}"/>
    <cellStyle name="Normal 6 6 3 2 3 7" xfId="7483" xr:uid="{00000000-0005-0000-0000-00008B230000}"/>
    <cellStyle name="Normal 6 6 3 2 4" xfId="943" xr:uid="{00000000-0005-0000-0000-00008C230000}"/>
    <cellStyle name="Normal 6 6 3 2 4 2" xfId="1429" xr:uid="{00000000-0005-0000-0000-00008D230000}"/>
    <cellStyle name="Normal 6 6 3 2 4 2 2" xfId="2805" xr:uid="{00000000-0005-0000-0000-00008E230000}"/>
    <cellStyle name="Normal 6 6 3 2 4 2 2 2" xfId="5147" xr:uid="{00000000-0005-0000-0000-00008F230000}"/>
    <cellStyle name="Normal 6 6 3 2 4 2 2 2 2" xfId="9837" xr:uid="{00000000-0005-0000-0000-000090230000}"/>
    <cellStyle name="Normal 6 6 3 2 4 2 2 3" xfId="7495" xr:uid="{00000000-0005-0000-0000-000091230000}"/>
    <cellStyle name="Normal 6 6 3 2 4 2 3" xfId="3773" xr:uid="{00000000-0005-0000-0000-000092230000}"/>
    <cellStyle name="Normal 6 6 3 2 4 2 3 2" xfId="9836" xr:uid="{00000000-0005-0000-0000-000093230000}"/>
    <cellStyle name="Normal 6 6 3 2 4 2 4" xfId="7494" xr:uid="{00000000-0005-0000-0000-000094230000}"/>
    <cellStyle name="Normal 6 6 3 2 4 3" xfId="2804" xr:uid="{00000000-0005-0000-0000-000095230000}"/>
    <cellStyle name="Normal 6 6 3 2 4 3 2" xfId="5146" xr:uid="{00000000-0005-0000-0000-000096230000}"/>
    <cellStyle name="Normal 6 6 3 2 4 3 2 2" xfId="9838" xr:uid="{00000000-0005-0000-0000-000097230000}"/>
    <cellStyle name="Normal 6 6 3 2 4 3 3" xfId="7496" xr:uid="{00000000-0005-0000-0000-000098230000}"/>
    <cellStyle name="Normal 6 6 3 2 4 4" xfId="3287" xr:uid="{00000000-0005-0000-0000-000099230000}"/>
    <cellStyle name="Normal 6 6 3 2 4 4 2" xfId="9835" xr:uid="{00000000-0005-0000-0000-00009A230000}"/>
    <cellStyle name="Normal 6 6 3 2 4 5" xfId="7493" xr:uid="{00000000-0005-0000-0000-00009B230000}"/>
    <cellStyle name="Normal 6 6 3 2 5" xfId="1267" xr:uid="{00000000-0005-0000-0000-00009C230000}"/>
    <cellStyle name="Normal 6 6 3 2 5 2" xfId="2806" xr:uid="{00000000-0005-0000-0000-00009D230000}"/>
    <cellStyle name="Normal 6 6 3 2 5 2 2" xfId="5148" xr:uid="{00000000-0005-0000-0000-00009E230000}"/>
    <cellStyle name="Normal 6 6 3 2 5 2 2 2" xfId="9840" xr:uid="{00000000-0005-0000-0000-00009F230000}"/>
    <cellStyle name="Normal 6 6 3 2 5 2 3" xfId="7498" xr:uid="{00000000-0005-0000-0000-0000A0230000}"/>
    <cellStyle name="Normal 6 6 3 2 5 3" xfId="3611" xr:uid="{00000000-0005-0000-0000-0000A1230000}"/>
    <cellStyle name="Normal 6 6 3 2 5 3 2" xfId="9839" xr:uid="{00000000-0005-0000-0000-0000A2230000}"/>
    <cellStyle name="Normal 6 6 3 2 5 4" xfId="7497" xr:uid="{00000000-0005-0000-0000-0000A3230000}"/>
    <cellStyle name="Normal 6 6 3 2 6" xfId="1105" xr:uid="{00000000-0005-0000-0000-0000A4230000}"/>
    <cellStyle name="Normal 6 6 3 2 6 2" xfId="2807" xr:uid="{00000000-0005-0000-0000-0000A5230000}"/>
    <cellStyle name="Normal 6 6 3 2 6 2 2" xfId="5149" xr:uid="{00000000-0005-0000-0000-0000A6230000}"/>
    <cellStyle name="Normal 6 6 3 2 6 2 2 2" xfId="9842" xr:uid="{00000000-0005-0000-0000-0000A7230000}"/>
    <cellStyle name="Normal 6 6 3 2 6 2 3" xfId="7500" xr:uid="{00000000-0005-0000-0000-0000A8230000}"/>
    <cellStyle name="Normal 6 6 3 2 6 3" xfId="3449" xr:uid="{00000000-0005-0000-0000-0000A9230000}"/>
    <cellStyle name="Normal 6 6 3 2 6 3 2" xfId="9841" xr:uid="{00000000-0005-0000-0000-0000AA230000}"/>
    <cellStyle name="Normal 6 6 3 2 6 4" xfId="7499" xr:uid="{00000000-0005-0000-0000-0000AB230000}"/>
    <cellStyle name="Normal 6 6 3 2 7" xfId="1591" xr:uid="{00000000-0005-0000-0000-0000AC230000}"/>
    <cellStyle name="Normal 6 6 3 2 7 2" xfId="2808" xr:uid="{00000000-0005-0000-0000-0000AD230000}"/>
    <cellStyle name="Normal 6 6 3 2 7 2 2" xfId="5150" xr:uid="{00000000-0005-0000-0000-0000AE230000}"/>
    <cellStyle name="Normal 6 6 3 2 7 2 2 2" xfId="9844" xr:uid="{00000000-0005-0000-0000-0000AF230000}"/>
    <cellStyle name="Normal 6 6 3 2 7 2 3" xfId="7502" xr:uid="{00000000-0005-0000-0000-0000B0230000}"/>
    <cellStyle name="Normal 6 6 3 2 7 3" xfId="3935" xr:uid="{00000000-0005-0000-0000-0000B1230000}"/>
    <cellStyle name="Normal 6 6 3 2 7 3 2" xfId="9843" xr:uid="{00000000-0005-0000-0000-0000B2230000}"/>
    <cellStyle name="Normal 6 6 3 2 7 4" xfId="7501" xr:uid="{00000000-0005-0000-0000-0000B3230000}"/>
    <cellStyle name="Normal 6 6 3 2 8" xfId="781" xr:uid="{00000000-0005-0000-0000-0000B4230000}"/>
    <cellStyle name="Normal 6 6 3 2 8 2" xfId="2809" xr:uid="{00000000-0005-0000-0000-0000B5230000}"/>
    <cellStyle name="Normal 6 6 3 2 8 2 2" xfId="5151" xr:uid="{00000000-0005-0000-0000-0000B6230000}"/>
    <cellStyle name="Normal 6 6 3 2 8 2 2 2" xfId="9846" xr:uid="{00000000-0005-0000-0000-0000B7230000}"/>
    <cellStyle name="Normal 6 6 3 2 8 2 3" xfId="7504" xr:uid="{00000000-0005-0000-0000-0000B8230000}"/>
    <cellStyle name="Normal 6 6 3 2 8 3" xfId="3125" xr:uid="{00000000-0005-0000-0000-0000B9230000}"/>
    <cellStyle name="Normal 6 6 3 2 8 3 2" xfId="9845" xr:uid="{00000000-0005-0000-0000-0000BA230000}"/>
    <cellStyle name="Normal 6 6 3 2 8 4" xfId="7503" xr:uid="{00000000-0005-0000-0000-0000BB230000}"/>
    <cellStyle name="Normal 6 6 3 2 9" xfId="1672" xr:uid="{00000000-0005-0000-0000-0000BC230000}"/>
    <cellStyle name="Normal 6 6 3 2 9 2" xfId="2810" xr:uid="{00000000-0005-0000-0000-0000BD230000}"/>
    <cellStyle name="Normal 6 6 3 2 9 2 2" xfId="5152" xr:uid="{00000000-0005-0000-0000-0000BE230000}"/>
    <cellStyle name="Normal 6 6 3 2 9 2 2 2" xfId="9848" xr:uid="{00000000-0005-0000-0000-0000BF230000}"/>
    <cellStyle name="Normal 6 6 3 2 9 2 3" xfId="7506" xr:uid="{00000000-0005-0000-0000-0000C0230000}"/>
    <cellStyle name="Normal 6 6 3 2 9 3" xfId="4016" xr:uid="{00000000-0005-0000-0000-0000C1230000}"/>
    <cellStyle name="Normal 6 6 3 2 9 3 2" xfId="9847" xr:uid="{00000000-0005-0000-0000-0000C2230000}"/>
    <cellStyle name="Normal 6 6 3 2 9 4" xfId="7505" xr:uid="{00000000-0005-0000-0000-0000C3230000}"/>
    <cellStyle name="Normal 6 6 3 3" xfId="648" xr:uid="{00000000-0005-0000-0000-0000C4230000}"/>
    <cellStyle name="Normal 6 6 3 3 2" xfId="1050" xr:uid="{00000000-0005-0000-0000-0000C5230000}"/>
    <cellStyle name="Normal 6 6 3 3 2 2" xfId="1536" xr:uid="{00000000-0005-0000-0000-0000C6230000}"/>
    <cellStyle name="Normal 6 6 3 3 2 2 2" xfId="2813" xr:uid="{00000000-0005-0000-0000-0000C7230000}"/>
    <cellStyle name="Normal 6 6 3 3 2 2 2 2" xfId="5155" xr:uid="{00000000-0005-0000-0000-0000C8230000}"/>
    <cellStyle name="Normal 6 6 3 3 2 2 2 2 2" xfId="9852" xr:uid="{00000000-0005-0000-0000-0000C9230000}"/>
    <cellStyle name="Normal 6 6 3 3 2 2 2 3" xfId="7510" xr:uid="{00000000-0005-0000-0000-0000CA230000}"/>
    <cellStyle name="Normal 6 6 3 3 2 2 3" xfId="3880" xr:uid="{00000000-0005-0000-0000-0000CB230000}"/>
    <cellStyle name="Normal 6 6 3 3 2 2 3 2" xfId="9851" xr:uid="{00000000-0005-0000-0000-0000CC230000}"/>
    <cellStyle name="Normal 6 6 3 3 2 2 4" xfId="7509" xr:uid="{00000000-0005-0000-0000-0000CD230000}"/>
    <cellStyle name="Normal 6 6 3 3 2 3" xfId="2812" xr:uid="{00000000-0005-0000-0000-0000CE230000}"/>
    <cellStyle name="Normal 6 6 3 3 2 3 2" xfId="5154" xr:uid="{00000000-0005-0000-0000-0000CF230000}"/>
    <cellStyle name="Normal 6 6 3 3 2 3 2 2" xfId="9853" xr:uid="{00000000-0005-0000-0000-0000D0230000}"/>
    <cellStyle name="Normal 6 6 3 3 2 3 3" xfId="7511" xr:uid="{00000000-0005-0000-0000-0000D1230000}"/>
    <cellStyle name="Normal 6 6 3 3 2 4" xfId="3394" xr:uid="{00000000-0005-0000-0000-0000D2230000}"/>
    <cellStyle name="Normal 6 6 3 3 2 4 2" xfId="9850" xr:uid="{00000000-0005-0000-0000-0000D3230000}"/>
    <cellStyle name="Normal 6 6 3 3 2 5" xfId="7508" xr:uid="{00000000-0005-0000-0000-0000D4230000}"/>
    <cellStyle name="Normal 6 6 3 3 3" xfId="1320" xr:uid="{00000000-0005-0000-0000-0000D5230000}"/>
    <cellStyle name="Normal 6 6 3 3 3 2" xfId="2814" xr:uid="{00000000-0005-0000-0000-0000D6230000}"/>
    <cellStyle name="Normal 6 6 3 3 3 2 2" xfId="5156" xr:uid="{00000000-0005-0000-0000-0000D7230000}"/>
    <cellStyle name="Normal 6 6 3 3 3 2 2 2" xfId="9855" xr:uid="{00000000-0005-0000-0000-0000D8230000}"/>
    <cellStyle name="Normal 6 6 3 3 3 2 3" xfId="7513" xr:uid="{00000000-0005-0000-0000-0000D9230000}"/>
    <cellStyle name="Normal 6 6 3 3 3 3" xfId="3664" xr:uid="{00000000-0005-0000-0000-0000DA230000}"/>
    <cellStyle name="Normal 6 6 3 3 3 3 2" xfId="9854" xr:uid="{00000000-0005-0000-0000-0000DB230000}"/>
    <cellStyle name="Normal 6 6 3 3 3 4" xfId="7512" xr:uid="{00000000-0005-0000-0000-0000DC230000}"/>
    <cellStyle name="Normal 6 6 3 3 4" xfId="1212" xr:uid="{00000000-0005-0000-0000-0000DD230000}"/>
    <cellStyle name="Normal 6 6 3 3 4 2" xfId="2815" xr:uid="{00000000-0005-0000-0000-0000DE230000}"/>
    <cellStyle name="Normal 6 6 3 3 4 2 2" xfId="5157" xr:uid="{00000000-0005-0000-0000-0000DF230000}"/>
    <cellStyle name="Normal 6 6 3 3 4 2 2 2" xfId="9857" xr:uid="{00000000-0005-0000-0000-0000E0230000}"/>
    <cellStyle name="Normal 6 6 3 3 4 2 3" xfId="7515" xr:uid="{00000000-0005-0000-0000-0000E1230000}"/>
    <cellStyle name="Normal 6 6 3 3 4 3" xfId="3556" xr:uid="{00000000-0005-0000-0000-0000E2230000}"/>
    <cellStyle name="Normal 6 6 3 3 4 3 2" xfId="9856" xr:uid="{00000000-0005-0000-0000-0000E3230000}"/>
    <cellStyle name="Normal 6 6 3 3 4 4" xfId="7514" xr:uid="{00000000-0005-0000-0000-0000E4230000}"/>
    <cellStyle name="Normal 6 6 3 3 5" xfId="834" xr:uid="{00000000-0005-0000-0000-0000E5230000}"/>
    <cellStyle name="Normal 6 6 3 3 5 2" xfId="2816" xr:uid="{00000000-0005-0000-0000-0000E6230000}"/>
    <cellStyle name="Normal 6 6 3 3 5 2 2" xfId="5158" xr:uid="{00000000-0005-0000-0000-0000E7230000}"/>
    <cellStyle name="Normal 6 6 3 3 5 2 2 2" xfId="9859" xr:uid="{00000000-0005-0000-0000-0000E8230000}"/>
    <cellStyle name="Normal 6 6 3 3 5 2 3" xfId="7517" xr:uid="{00000000-0005-0000-0000-0000E9230000}"/>
    <cellStyle name="Normal 6 6 3 3 5 3" xfId="3178" xr:uid="{00000000-0005-0000-0000-0000EA230000}"/>
    <cellStyle name="Normal 6 6 3 3 5 3 2" xfId="9858" xr:uid="{00000000-0005-0000-0000-0000EB230000}"/>
    <cellStyle name="Normal 6 6 3 3 5 4" xfId="7516" xr:uid="{00000000-0005-0000-0000-0000EC230000}"/>
    <cellStyle name="Normal 6 6 3 3 6" xfId="1732" xr:uid="{00000000-0005-0000-0000-0000ED230000}"/>
    <cellStyle name="Normal 6 6 3 3 6 2" xfId="2817" xr:uid="{00000000-0005-0000-0000-0000EE230000}"/>
    <cellStyle name="Normal 6 6 3 3 6 2 2" xfId="5159" xr:uid="{00000000-0005-0000-0000-0000EF230000}"/>
    <cellStyle name="Normal 6 6 3 3 6 2 2 2" xfId="9861" xr:uid="{00000000-0005-0000-0000-0000F0230000}"/>
    <cellStyle name="Normal 6 6 3 3 6 2 3" xfId="7519" xr:uid="{00000000-0005-0000-0000-0000F1230000}"/>
    <cellStyle name="Normal 6 6 3 3 6 3" xfId="4074" xr:uid="{00000000-0005-0000-0000-0000F2230000}"/>
    <cellStyle name="Normal 6 6 3 3 6 3 2" xfId="9860" xr:uid="{00000000-0005-0000-0000-0000F3230000}"/>
    <cellStyle name="Normal 6 6 3 3 6 4" xfId="7518" xr:uid="{00000000-0005-0000-0000-0000F4230000}"/>
    <cellStyle name="Normal 6 6 3 3 7" xfId="2811" xr:uid="{00000000-0005-0000-0000-0000F5230000}"/>
    <cellStyle name="Normal 6 6 3 3 7 2" xfId="5153" xr:uid="{00000000-0005-0000-0000-0000F6230000}"/>
    <cellStyle name="Normal 6 6 3 3 7 2 2" xfId="9862" xr:uid="{00000000-0005-0000-0000-0000F7230000}"/>
    <cellStyle name="Normal 6 6 3 3 7 3" xfId="7520" xr:uid="{00000000-0005-0000-0000-0000F8230000}"/>
    <cellStyle name="Normal 6 6 3 3 8" xfId="2992" xr:uid="{00000000-0005-0000-0000-0000F9230000}"/>
    <cellStyle name="Normal 6 6 3 3 8 2" xfId="9849" xr:uid="{00000000-0005-0000-0000-0000FA230000}"/>
    <cellStyle name="Normal 6 6 3 3 9" xfId="7507" xr:uid="{00000000-0005-0000-0000-0000FB230000}"/>
    <cellStyle name="Normal 6 6 3 4" xfId="675" xr:uid="{00000000-0005-0000-0000-0000FC230000}"/>
    <cellStyle name="Normal 6 6 3 4 2" xfId="996" xr:uid="{00000000-0005-0000-0000-0000FD230000}"/>
    <cellStyle name="Normal 6 6 3 4 2 2" xfId="1482" xr:uid="{00000000-0005-0000-0000-0000FE230000}"/>
    <cellStyle name="Normal 6 6 3 4 2 2 2" xfId="2820" xr:uid="{00000000-0005-0000-0000-0000FF230000}"/>
    <cellStyle name="Normal 6 6 3 4 2 2 2 2" xfId="5162" xr:uid="{00000000-0005-0000-0000-000000240000}"/>
    <cellStyle name="Normal 6 6 3 4 2 2 2 2 2" xfId="9866" xr:uid="{00000000-0005-0000-0000-000001240000}"/>
    <cellStyle name="Normal 6 6 3 4 2 2 2 3" xfId="7524" xr:uid="{00000000-0005-0000-0000-000002240000}"/>
    <cellStyle name="Normal 6 6 3 4 2 2 3" xfId="3826" xr:uid="{00000000-0005-0000-0000-000003240000}"/>
    <cellStyle name="Normal 6 6 3 4 2 2 3 2" xfId="9865" xr:uid="{00000000-0005-0000-0000-000004240000}"/>
    <cellStyle name="Normal 6 6 3 4 2 2 4" xfId="7523" xr:uid="{00000000-0005-0000-0000-000005240000}"/>
    <cellStyle name="Normal 6 6 3 4 2 3" xfId="2819" xr:uid="{00000000-0005-0000-0000-000006240000}"/>
    <cellStyle name="Normal 6 6 3 4 2 3 2" xfId="5161" xr:uid="{00000000-0005-0000-0000-000007240000}"/>
    <cellStyle name="Normal 6 6 3 4 2 3 2 2" xfId="9867" xr:uid="{00000000-0005-0000-0000-000008240000}"/>
    <cellStyle name="Normal 6 6 3 4 2 3 3" xfId="7525" xr:uid="{00000000-0005-0000-0000-000009240000}"/>
    <cellStyle name="Normal 6 6 3 4 2 4" xfId="3340" xr:uid="{00000000-0005-0000-0000-00000A240000}"/>
    <cellStyle name="Normal 6 6 3 4 2 4 2" xfId="9864" xr:uid="{00000000-0005-0000-0000-00000B240000}"/>
    <cellStyle name="Normal 6 6 3 4 2 5" xfId="7522" xr:uid="{00000000-0005-0000-0000-00000C240000}"/>
    <cellStyle name="Normal 6 6 3 4 3" xfId="1374" xr:uid="{00000000-0005-0000-0000-00000D240000}"/>
    <cellStyle name="Normal 6 6 3 4 3 2" xfId="2821" xr:uid="{00000000-0005-0000-0000-00000E240000}"/>
    <cellStyle name="Normal 6 6 3 4 3 2 2" xfId="5163" xr:uid="{00000000-0005-0000-0000-00000F240000}"/>
    <cellStyle name="Normal 6 6 3 4 3 2 2 2" xfId="9869" xr:uid="{00000000-0005-0000-0000-000010240000}"/>
    <cellStyle name="Normal 6 6 3 4 3 2 3" xfId="7527" xr:uid="{00000000-0005-0000-0000-000011240000}"/>
    <cellStyle name="Normal 6 6 3 4 3 3" xfId="3718" xr:uid="{00000000-0005-0000-0000-000012240000}"/>
    <cellStyle name="Normal 6 6 3 4 3 3 2" xfId="9868" xr:uid="{00000000-0005-0000-0000-000013240000}"/>
    <cellStyle name="Normal 6 6 3 4 3 4" xfId="7526" xr:uid="{00000000-0005-0000-0000-000014240000}"/>
    <cellStyle name="Normal 6 6 3 4 4" xfId="1158" xr:uid="{00000000-0005-0000-0000-000015240000}"/>
    <cellStyle name="Normal 6 6 3 4 4 2" xfId="2822" xr:uid="{00000000-0005-0000-0000-000016240000}"/>
    <cellStyle name="Normal 6 6 3 4 4 2 2" xfId="5164" xr:uid="{00000000-0005-0000-0000-000017240000}"/>
    <cellStyle name="Normal 6 6 3 4 4 2 2 2" xfId="9871" xr:uid="{00000000-0005-0000-0000-000018240000}"/>
    <cellStyle name="Normal 6 6 3 4 4 2 3" xfId="7529" xr:uid="{00000000-0005-0000-0000-000019240000}"/>
    <cellStyle name="Normal 6 6 3 4 4 3" xfId="3502" xr:uid="{00000000-0005-0000-0000-00001A240000}"/>
    <cellStyle name="Normal 6 6 3 4 4 3 2" xfId="9870" xr:uid="{00000000-0005-0000-0000-00001B240000}"/>
    <cellStyle name="Normal 6 6 3 4 4 4" xfId="7528" xr:uid="{00000000-0005-0000-0000-00001C240000}"/>
    <cellStyle name="Normal 6 6 3 4 5" xfId="888" xr:uid="{00000000-0005-0000-0000-00001D240000}"/>
    <cellStyle name="Normal 6 6 3 4 5 2" xfId="2823" xr:uid="{00000000-0005-0000-0000-00001E240000}"/>
    <cellStyle name="Normal 6 6 3 4 5 2 2" xfId="5165" xr:uid="{00000000-0005-0000-0000-00001F240000}"/>
    <cellStyle name="Normal 6 6 3 4 5 2 2 2" xfId="9873" xr:uid="{00000000-0005-0000-0000-000020240000}"/>
    <cellStyle name="Normal 6 6 3 4 5 2 3" xfId="7531" xr:uid="{00000000-0005-0000-0000-000021240000}"/>
    <cellStyle name="Normal 6 6 3 4 5 3" xfId="3232" xr:uid="{00000000-0005-0000-0000-000022240000}"/>
    <cellStyle name="Normal 6 6 3 4 5 3 2" xfId="9872" xr:uid="{00000000-0005-0000-0000-000023240000}"/>
    <cellStyle name="Normal 6 6 3 4 5 4" xfId="7530" xr:uid="{00000000-0005-0000-0000-000024240000}"/>
    <cellStyle name="Normal 6 6 3 4 6" xfId="2818" xr:uid="{00000000-0005-0000-0000-000025240000}"/>
    <cellStyle name="Normal 6 6 3 4 6 2" xfId="5160" xr:uid="{00000000-0005-0000-0000-000026240000}"/>
    <cellStyle name="Normal 6 6 3 4 6 2 2" xfId="9874" xr:uid="{00000000-0005-0000-0000-000027240000}"/>
    <cellStyle name="Normal 6 6 3 4 6 3" xfId="7532" xr:uid="{00000000-0005-0000-0000-000028240000}"/>
    <cellStyle name="Normal 6 6 3 4 7" xfId="3019" xr:uid="{00000000-0005-0000-0000-000029240000}"/>
    <cellStyle name="Normal 6 6 3 4 7 2" xfId="9863" xr:uid="{00000000-0005-0000-0000-00002A240000}"/>
    <cellStyle name="Normal 6 6 3 4 8" xfId="7521" xr:uid="{00000000-0005-0000-0000-00002B240000}"/>
    <cellStyle name="Normal 6 6 3 5" xfId="702" xr:uid="{00000000-0005-0000-0000-00002C240000}"/>
    <cellStyle name="Normal 6 6 3 5 2" xfId="1428" xr:uid="{00000000-0005-0000-0000-00002D240000}"/>
    <cellStyle name="Normal 6 6 3 5 2 2" xfId="2825" xr:uid="{00000000-0005-0000-0000-00002E240000}"/>
    <cellStyle name="Normal 6 6 3 5 2 2 2" xfId="5167" xr:uid="{00000000-0005-0000-0000-00002F240000}"/>
    <cellStyle name="Normal 6 6 3 5 2 2 2 2" xfId="9877" xr:uid="{00000000-0005-0000-0000-000030240000}"/>
    <cellStyle name="Normal 6 6 3 5 2 2 3" xfId="7535" xr:uid="{00000000-0005-0000-0000-000031240000}"/>
    <cellStyle name="Normal 6 6 3 5 2 3" xfId="3772" xr:uid="{00000000-0005-0000-0000-000032240000}"/>
    <cellStyle name="Normal 6 6 3 5 2 3 2" xfId="9876" xr:uid="{00000000-0005-0000-0000-000033240000}"/>
    <cellStyle name="Normal 6 6 3 5 2 4" xfId="7534" xr:uid="{00000000-0005-0000-0000-000034240000}"/>
    <cellStyle name="Normal 6 6 3 5 3" xfId="942" xr:uid="{00000000-0005-0000-0000-000035240000}"/>
    <cellStyle name="Normal 6 6 3 5 3 2" xfId="2826" xr:uid="{00000000-0005-0000-0000-000036240000}"/>
    <cellStyle name="Normal 6 6 3 5 3 2 2" xfId="5168" xr:uid="{00000000-0005-0000-0000-000037240000}"/>
    <cellStyle name="Normal 6 6 3 5 3 2 2 2" xfId="9879" xr:uid="{00000000-0005-0000-0000-000038240000}"/>
    <cellStyle name="Normal 6 6 3 5 3 2 3" xfId="7537" xr:uid="{00000000-0005-0000-0000-000039240000}"/>
    <cellStyle name="Normal 6 6 3 5 3 3" xfId="3286" xr:uid="{00000000-0005-0000-0000-00003A240000}"/>
    <cellStyle name="Normal 6 6 3 5 3 3 2" xfId="9878" xr:uid="{00000000-0005-0000-0000-00003B240000}"/>
    <cellStyle name="Normal 6 6 3 5 3 4" xfId="7536" xr:uid="{00000000-0005-0000-0000-00003C240000}"/>
    <cellStyle name="Normal 6 6 3 5 4" xfId="2824" xr:uid="{00000000-0005-0000-0000-00003D240000}"/>
    <cellStyle name="Normal 6 6 3 5 4 2" xfId="5166" xr:uid="{00000000-0005-0000-0000-00003E240000}"/>
    <cellStyle name="Normal 6 6 3 5 4 2 2" xfId="9880" xr:uid="{00000000-0005-0000-0000-00003F240000}"/>
    <cellStyle name="Normal 6 6 3 5 4 3" xfId="7538" xr:uid="{00000000-0005-0000-0000-000040240000}"/>
    <cellStyle name="Normal 6 6 3 5 5" xfId="3046" xr:uid="{00000000-0005-0000-0000-000041240000}"/>
    <cellStyle name="Normal 6 6 3 5 5 2" xfId="9875" xr:uid="{00000000-0005-0000-0000-000042240000}"/>
    <cellStyle name="Normal 6 6 3 5 6" xfId="7533" xr:uid="{00000000-0005-0000-0000-000043240000}"/>
    <cellStyle name="Normal 6 6 3 6" xfId="729" xr:uid="{00000000-0005-0000-0000-000044240000}"/>
    <cellStyle name="Normal 6 6 3 6 2" xfId="1266" xr:uid="{00000000-0005-0000-0000-000045240000}"/>
    <cellStyle name="Normal 6 6 3 6 2 2" xfId="2828" xr:uid="{00000000-0005-0000-0000-000046240000}"/>
    <cellStyle name="Normal 6 6 3 6 2 2 2" xfId="5170" xr:uid="{00000000-0005-0000-0000-000047240000}"/>
    <cellStyle name="Normal 6 6 3 6 2 2 2 2" xfId="9883" xr:uid="{00000000-0005-0000-0000-000048240000}"/>
    <cellStyle name="Normal 6 6 3 6 2 2 3" xfId="7541" xr:uid="{00000000-0005-0000-0000-000049240000}"/>
    <cellStyle name="Normal 6 6 3 6 2 3" xfId="3610" xr:uid="{00000000-0005-0000-0000-00004A240000}"/>
    <cellStyle name="Normal 6 6 3 6 2 3 2" xfId="9882" xr:uid="{00000000-0005-0000-0000-00004B240000}"/>
    <cellStyle name="Normal 6 6 3 6 2 4" xfId="7540" xr:uid="{00000000-0005-0000-0000-00004C240000}"/>
    <cellStyle name="Normal 6 6 3 6 3" xfId="2827" xr:uid="{00000000-0005-0000-0000-00004D240000}"/>
    <cellStyle name="Normal 6 6 3 6 3 2" xfId="5169" xr:uid="{00000000-0005-0000-0000-00004E240000}"/>
    <cellStyle name="Normal 6 6 3 6 3 2 2" xfId="9884" xr:uid="{00000000-0005-0000-0000-00004F240000}"/>
    <cellStyle name="Normal 6 6 3 6 3 3" xfId="7542" xr:uid="{00000000-0005-0000-0000-000050240000}"/>
    <cellStyle name="Normal 6 6 3 6 4" xfId="3073" xr:uid="{00000000-0005-0000-0000-000051240000}"/>
    <cellStyle name="Normal 6 6 3 6 4 2" xfId="9881" xr:uid="{00000000-0005-0000-0000-000052240000}"/>
    <cellStyle name="Normal 6 6 3 6 5" xfId="7539" xr:uid="{00000000-0005-0000-0000-000053240000}"/>
    <cellStyle name="Normal 6 6 3 7" xfId="1104" xr:uid="{00000000-0005-0000-0000-000054240000}"/>
    <cellStyle name="Normal 6 6 3 7 2" xfId="2829" xr:uid="{00000000-0005-0000-0000-000055240000}"/>
    <cellStyle name="Normal 6 6 3 7 2 2" xfId="5171" xr:uid="{00000000-0005-0000-0000-000056240000}"/>
    <cellStyle name="Normal 6 6 3 7 2 2 2" xfId="9886" xr:uid="{00000000-0005-0000-0000-000057240000}"/>
    <cellStyle name="Normal 6 6 3 7 2 3" xfId="7544" xr:uid="{00000000-0005-0000-0000-000058240000}"/>
    <cellStyle name="Normal 6 6 3 7 3" xfId="3448" xr:uid="{00000000-0005-0000-0000-000059240000}"/>
    <cellStyle name="Normal 6 6 3 7 3 2" xfId="9885" xr:uid="{00000000-0005-0000-0000-00005A240000}"/>
    <cellStyle name="Normal 6 6 3 7 4" xfId="7543" xr:uid="{00000000-0005-0000-0000-00005B240000}"/>
    <cellStyle name="Normal 6 6 3 8" xfId="1590" xr:uid="{00000000-0005-0000-0000-00005C240000}"/>
    <cellStyle name="Normal 6 6 3 8 2" xfId="2830" xr:uid="{00000000-0005-0000-0000-00005D240000}"/>
    <cellStyle name="Normal 6 6 3 8 2 2" xfId="5172" xr:uid="{00000000-0005-0000-0000-00005E240000}"/>
    <cellStyle name="Normal 6 6 3 8 2 2 2" xfId="9888" xr:uid="{00000000-0005-0000-0000-00005F240000}"/>
    <cellStyle name="Normal 6 6 3 8 2 3" xfId="7546" xr:uid="{00000000-0005-0000-0000-000060240000}"/>
    <cellStyle name="Normal 6 6 3 8 3" xfId="3934" xr:uid="{00000000-0005-0000-0000-000061240000}"/>
    <cellStyle name="Normal 6 6 3 8 3 2" xfId="9887" xr:uid="{00000000-0005-0000-0000-000062240000}"/>
    <cellStyle name="Normal 6 6 3 8 4" xfId="7545" xr:uid="{00000000-0005-0000-0000-000063240000}"/>
    <cellStyle name="Normal 6 6 3 9" xfId="780" xr:uid="{00000000-0005-0000-0000-000064240000}"/>
    <cellStyle name="Normal 6 6 3 9 2" xfId="2831" xr:uid="{00000000-0005-0000-0000-000065240000}"/>
    <cellStyle name="Normal 6 6 3 9 2 2" xfId="5173" xr:uid="{00000000-0005-0000-0000-000066240000}"/>
    <cellStyle name="Normal 6 6 3 9 2 2 2" xfId="9890" xr:uid="{00000000-0005-0000-0000-000067240000}"/>
    <cellStyle name="Normal 6 6 3 9 2 3" xfId="7548" xr:uid="{00000000-0005-0000-0000-000068240000}"/>
    <cellStyle name="Normal 6 6 3 9 3" xfId="3124" xr:uid="{00000000-0005-0000-0000-000069240000}"/>
    <cellStyle name="Normal 6 6 3 9 3 2" xfId="9889" xr:uid="{00000000-0005-0000-0000-00006A240000}"/>
    <cellStyle name="Normal 6 6 3 9 4" xfId="7547" xr:uid="{00000000-0005-0000-0000-00006B240000}"/>
    <cellStyle name="Normal 6 6 4" xfId="596" xr:uid="{00000000-0005-0000-0000-00006C240000}"/>
    <cellStyle name="Normal 6 6 4 10" xfId="2832" xr:uid="{00000000-0005-0000-0000-00006D240000}"/>
    <cellStyle name="Normal 6 6 4 10 2" xfId="5174" xr:uid="{00000000-0005-0000-0000-00006E240000}"/>
    <cellStyle name="Normal 6 6 4 10 2 2" xfId="9892" xr:uid="{00000000-0005-0000-0000-00006F240000}"/>
    <cellStyle name="Normal 6 6 4 10 3" xfId="7550" xr:uid="{00000000-0005-0000-0000-000070240000}"/>
    <cellStyle name="Normal 6 6 4 11" xfId="2963" xr:uid="{00000000-0005-0000-0000-000071240000}"/>
    <cellStyle name="Normal 6 6 4 11 2" xfId="9891" xr:uid="{00000000-0005-0000-0000-000072240000}"/>
    <cellStyle name="Normal 6 6 4 12" xfId="7549" xr:uid="{00000000-0005-0000-0000-000073240000}"/>
    <cellStyle name="Normal 6 6 4 2" xfId="836" xr:uid="{00000000-0005-0000-0000-000074240000}"/>
    <cellStyle name="Normal 6 6 4 2 2" xfId="1052" xr:uid="{00000000-0005-0000-0000-000075240000}"/>
    <cellStyle name="Normal 6 6 4 2 2 2" xfId="1538" xr:uid="{00000000-0005-0000-0000-000076240000}"/>
    <cellStyle name="Normal 6 6 4 2 2 2 2" xfId="2835" xr:uid="{00000000-0005-0000-0000-000077240000}"/>
    <cellStyle name="Normal 6 6 4 2 2 2 2 2" xfId="5177" xr:uid="{00000000-0005-0000-0000-000078240000}"/>
    <cellStyle name="Normal 6 6 4 2 2 2 2 2 2" xfId="9896" xr:uid="{00000000-0005-0000-0000-000079240000}"/>
    <cellStyle name="Normal 6 6 4 2 2 2 2 3" xfId="7554" xr:uid="{00000000-0005-0000-0000-00007A240000}"/>
    <cellStyle name="Normal 6 6 4 2 2 2 3" xfId="3882" xr:uid="{00000000-0005-0000-0000-00007B240000}"/>
    <cellStyle name="Normal 6 6 4 2 2 2 3 2" xfId="9895" xr:uid="{00000000-0005-0000-0000-00007C240000}"/>
    <cellStyle name="Normal 6 6 4 2 2 2 4" xfId="7553" xr:uid="{00000000-0005-0000-0000-00007D240000}"/>
    <cellStyle name="Normal 6 6 4 2 2 3" xfId="2834" xr:uid="{00000000-0005-0000-0000-00007E240000}"/>
    <cellStyle name="Normal 6 6 4 2 2 3 2" xfId="5176" xr:uid="{00000000-0005-0000-0000-00007F240000}"/>
    <cellStyle name="Normal 6 6 4 2 2 3 2 2" xfId="9897" xr:uid="{00000000-0005-0000-0000-000080240000}"/>
    <cellStyle name="Normal 6 6 4 2 2 3 3" xfId="7555" xr:uid="{00000000-0005-0000-0000-000081240000}"/>
    <cellStyle name="Normal 6 6 4 2 2 4" xfId="3396" xr:uid="{00000000-0005-0000-0000-000082240000}"/>
    <cellStyle name="Normal 6 6 4 2 2 4 2" xfId="9894" xr:uid="{00000000-0005-0000-0000-000083240000}"/>
    <cellStyle name="Normal 6 6 4 2 2 5" xfId="7552" xr:uid="{00000000-0005-0000-0000-000084240000}"/>
    <cellStyle name="Normal 6 6 4 2 3" xfId="1322" xr:uid="{00000000-0005-0000-0000-000085240000}"/>
    <cellStyle name="Normal 6 6 4 2 3 2" xfId="2836" xr:uid="{00000000-0005-0000-0000-000086240000}"/>
    <cellStyle name="Normal 6 6 4 2 3 2 2" xfId="5178" xr:uid="{00000000-0005-0000-0000-000087240000}"/>
    <cellStyle name="Normal 6 6 4 2 3 2 2 2" xfId="9899" xr:uid="{00000000-0005-0000-0000-000088240000}"/>
    <cellStyle name="Normal 6 6 4 2 3 2 3" xfId="7557" xr:uid="{00000000-0005-0000-0000-000089240000}"/>
    <cellStyle name="Normal 6 6 4 2 3 3" xfId="3666" xr:uid="{00000000-0005-0000-0000-00008A240000}"/>
    <cellStyle name="Normal 6 6 4 2 3 3 2" xfId="9898" xr:uid="{00000000-0005-0000-0000-00008B240000}"/>
    <cellStyle name="Normal 6 6 4 2 3 4" xfId="7556" xr:uid="{00000000-0005-0000-0000-00008C240000}"/>
    <cellStyle name="Normal 6 6 4 2 4" xfId="1214" xr:uid="{00000000-0005-0000-0000-00008D240000}"/>
    <cellStyle name="Normal 6 6 4 2 4 2" xfId="2837" xr:uid="{00000000-0005-0000-0000-00008E240000}"/>
    <cellStyle name="Normal 6 6 4 2 4 2 2" xfId="5179" xr:uid="{00000000-0005-0000-0000-00008F240000}"/>
    <cellStyle name="Normal 6 6 4 2 4 2 2 2" xfId="9901" xr:uid="{00000000-0005-0000-0000-000090240000}"/>
    <cellStyle name="Normal 6 6 4 2 4 2 3" xfId="7559" xr:uid="{00000000-0005-0000-0000-000091240000}"/>
    <cellStyle name="Normal 6 6 4 2 4 3" xfId="3558" xr:uid="{00000000-0005-0000-0000-000092240000}"/>
    <cellStyle name="Normal 6 6 4 2 4 3 2" xfId="9900" xr:uid="{00000000-0005-0000-0000-000093240000}"/>
    <cellStyle name="Normal 6 6 4 2 4 4" xfId="7558" xr:uid="{00000000-0005-0000-0000-000094240000}"/>
    <cellStyle name="Normal 6 6 4 2 5" xfId="1734" xr:uid="{00000000-0005-0000-0000-000095240000}"/>
    <cellStyle name="Normal 6 6 4 2 5 2" xfId="2838" xr:uid="{00000000-0005-0000-0000-000096240000}"/>
    <cellStyle name="Normal 6 6 4 2 5 2 2" xfId="5180" xr:uid="{00000000-0005-0000-0000-000097240000}"/>
    <cellStyle name="Normal 6 6 4 2 5 2 2 2" xfId="9903" xr:uid="{00000000-0005-0000-0000-000098240000}"/>
    <cellStyle name="Normal 6 6 4 2 5 2 3" xfId="7561" xr:uid="{00000000-0005-0000-0000-000099240000}"/>
    <cellStyle name="Normal 6 6 4 2 5 3" xfId="4076" xr:uid="{00000000-0005-0000-0000-00009A240000}"/>
    <cellStyle name="Normal 6 6 4 2 5 3 2" xfId="9902" xr:uid="{00000000-0005-0000-0000-00009B240000}"/>
    <cellStyle name="Normal 6 6 4 2 5 4" xfId="7560" xr:uid="{00000000-0005-0000-0000-00009C240000}"/>
    <cellStyle name="Normal 6 6 4 2 6" xfId="2833" xr:uid="{00000000-0005-0000-0000-00009D240000}"/>
    <cellStyle name="Normal 6 6 4 2 6 2" xfId="5175" xr:uid="{00000000-0005-0000-0000-00009E240000}"/>
    <cellStyle name="Normal 6 6 4 2 6 2 2" xfId="9904" xr:uid="{00000000-0005-0000-0000-00009F240000}"/>
    <cellStyle name="Normal 6 6 4 2 6 3" xfId="7562" xr:uid="{00000000-0005-0000-0000-0000A0240000}"/>
    <cellStyle name="Normal 6 6 4 2 7" xfId="3180" xr:uid="{00000000-0005-0000-0000-0000A1240000}"/>
    <cellStyle name="Normal 6 6 4 2 7 2" xfId="9893" xr:uid="{00000000-0005-0000-0000-0000A2240000}"/>
    <cellStyle name="Normal 6 6 4 2 8" xfId="7551" xr:uid="{00000000-0005-0000-0000-0000A3240000}"/>
    <cellStyle name="Normal 6 6 4 3" xfId="890" xr:uid="{00000000-0005-0000-0000-0000A4240000}"/>
    <cellStyle name="Normal 6 6 4 3 2" xfId="998" xr:uid="{00000000-0005-0000-0000-0000A5240000}"/>
    <cellStyle name="Normal 6 6 4 3 2 2" xfId="1484" xr:uid="{00000000-0005-0000-0000-0000A6240000}"/>
    <cellStyle name="Normal 6 6 4 3 2 2 2" xfId="2841" xr:uid="{00000000-0005-0000-0000-0000A7240000}"/>
    <cellStyle name="Normal 6 6 4 3 2 2 2 2" xfId="5183" xr:uid="{00000000-0005-0000-0000-0000A8240000}"/>
    <cellStyle name="Normal 6 6 4 3 2 2 2 2 2" xfId="9908" xr:uid="{00000000-0005-0000-0000-0000A9240000}"/>
    <cellStyle name="Normal 6 6 4 3 2 2 2 3" xfId="7566" xr:uid="{00000000-0005-0000-0000-0000AA240000}"/>
    <cellStyle name="Normal 6 6 4 3 2 2 3" xfId="3828" xr:uid="{00000000-0005-0000-0000-0000AB240000}"/>
    <cellStyle name="Normal 6 6 4 3 2 2 3 2" xfId="9907" xr:uid="{00000000-0005-0000-0000-0000AC240000}"/>
    <cellStyle name="Normal 6 6 4 3 2 2 4" xfId="7565" xr:uid="{00000000-0005-0000-0000-0000AD240000}"/>
    <cellStyle name="Normal 6 6 4 3 2 3" xfId="2840" xr:uid="{00000000-0005-0000-0000-0000AE240000}"/>
    <cellStyle name="Normal 6 6 4 3 2 3 2" xfId="5182" xr:uid="{00000000-0005-0000-0000-0000AF240000}"/>
    <cellStyle name="Normal 6 6 4 3 2 3 2 2" xfId="9909" xr:uid="{00000000-0005-0000-0000-0000B0240000}"/>
    <cellStyle name="Normal 6 6 4 3 2 3 3" xfId="7567" xr:uid="{00000000-0005-0000-0000-0000B1240000}"/>
    <cellStyle name="Normal 6 6 4 3 2 4" xfId="3342" xr:uid="{00000000-0005-0000-0000-0000B2240000}"/>
    <cellStyle name="Normal 6 6 4 3 2 4 2" xfId="9906" xr:uid="{00000000-0005-0000-0000-0000B3240000}"/>
    <cellStyle name="Normal 6 6 4 3 2 5" xfId="7564" xr:uid="{00000000-0005-0000-0000-0000B4240000}"/>
    <cellStyle name="Normal 6 6 4 3 3" xfId="1376" xr:uid="{00000000-0005-0000-0000-0000B5240000}"/>
    <cellStyle name="Normal 6 6 4 3 3 2" xfId="2842" xr:uid="{00000000-0005-0000-0000-0000B6240000}"/>
    <cellStyle name="Normal 6 6 4 3 3 2 2" xfId="5184" xr:uid="{00000000-0005-0000-0000-0000B7240000}"/>
    <cellStyle name="Normal 6 6 4 3 3 2 2 2" xfId="9911" xr:uid="{00000000-0005-0000-0000-0000B8240000}"/>
    <cellStyle name="Normal 6 6 4 3 3 2 3" xfId="7569" xr:uid="{00000000-0005-0000-0000-0000B9240000}"/>
    <cellStyle name="Normal 6 6 4 3 3 3" xfId="3720" xr:uid="{00000000-0005-0000-0000-0000BA240000}"/>
    <cellStyle name="Normal 6 6 4 3 3 3 2" xfId="9910" xr:uid="{00000000-0005-0000-0000-0000BB240000}"/>
    <cellStyle name="Normal 6 6 4 3 3 4" xfId="7568" xr:uid="{00000000-0005-0000-0000-0000BC240000}"/>
    <cellStyle name="Normal 6 6 4 3 4" xfId="1160" xr:uid="{00000000-0005-0000-0000-0000BD240000}"/>
    <cellStyle name="Normal 6 6 4 3 4 2" xfId="2843" xr:uid="{00000000-0005-0000-0000-0000BE240000}"/>
    <cellStyle name="Normal 6 6 4 3 4 2 2" xfId="5185" xr:uid="{00000000-0005-0000-0000-0000BF240000}"/>
    <cellStyle name="Normal 6 6 4 3 4 2 2 2" xfId="9913" xr:uid="{00000000-0005-0000-0000-0000C0240000}"/>
    <cellStyle name="Normal 6 6 4 3 4 2 3" xfId="7571" xr:uid="{00000000-0005-0000-0000-0000C1240000}"/>
    <cellStyle name="Normal 6 6 4 3 4 3" xfId="3504" xr:uid="{00000000-0005-0000-0000-0000C2240000}"/>
    <cellStyle name="Normal 6 6 4 3 4 3 2" xfId="9912" xr:uid="{00000000-0005-0000-0000-0000C3240000}"/>
    <cellStyle name="Normal 6 6 4 3 4 4" xfId="7570" xr:uid="{00000000-0005-0000-0000-0000C4240000}"/>
    <cellStyle name="Normal 6 6 4 3 5" xfId="2839" xr:uid="{00000000-0005-0000-0000-0000C5240000}"/>
    <cellStyle name="Normal 6 6 4 3 5 2" xfId="5181" xr:uid="{00000000-0005-0000-0000-0000C6240000}"/>
    <cellStyle name="Normal 6 6 4 3 5 2 2" xfId="9914" xr:uid="{00000000-0005-0000-0000-0000C7240000}"/>
    <cellStyle name="Normal 6 6 4 3 5 3" xfId="7572" xr:uid="{00000000-0005-0000-0000-0000C8240000}"/>
    <cellStyle name="Normal 6 6 4 3 6" xfId="3234" xr:uid="{00000000-0005-0000-0000-0000C9240000}"/>
    <cellStyle name="Normal 6 6 4 3 6 2" xfId="9905" xr:uid="{00000000-0005-0000-0000-0000CA240000}"/>
    <cellStyle name="Normal 6 6 4 3 7" xfId="7563" xr:uid="{00000000-0005-0000-0000-0000CB240000}"/>
    <cellStyle name="Normal 6 6 4 4" xfId="944" xr:uid="{00000000-0005-0000-0000-0000CC240000}"/>
    <cellStyle name="Normal 6 6 4 4 2" xfId="1430" xr:uid="{00000000-0005-0000-0000-0000CD240000}"/>
    <cellStyle name="Normal 6 6 4 4 2 2" xfId="2845" xr:uid="{00000000-0005-0000-0000-0000CE240000}"/>
    <cellStyle name="Normal 6 6 4 4 2 2 2" xfId="5187" xr:uid="{00000000-0005-0000-0000-0000CF240000}"/>
    <cellStyle name="Normal 6 6 4 4 2 2 2 2" xfId="9917" xr:uid="{00000000-0005-0000-0000-0000D0240000}"/>
    <cellStyle name="Normal 6 6 4 4 2 2 3" xfId="7575" xr:uid="{00000000-0005-0000-0000-0000D1240000}"/>
    <cellStyle name="Normal 6 6 4 4 2 3" xfId="3774" xr:uid="{00000000-0005-0000-0000-0000D2240000}"/>
    <cellStyle name="Normal 6 6 4 4 2 3 2" xfId="9916" xr:uid="{00000000-0005-0000-0000-0000D3240000}"/>
    <cellStyle name="Normal 6 6 4 4 2 4" xfId="7574" xr:uid="{00000000-0005-0000-0000-0000D4240000}"/>
    <cellStyle name="Normal 6 6 4 4 3" xfId="2844" xr:uid="{00000000-0005-0000-0000-0000D5240000}"/>
    <cellStyle name="Normal 6 6 4 4 3 2" xfId="5186" xr:uid="{00000000-0005-0000-0000-0000D6240000}"/>
    <cellStyle name="Normal 6 6 4 4 3 2 2" xfId="9918" xr:uid="{00000000-0005-0000-0000-0000D7240000}"/>
    <cellStyle name="Normal 6 6 4 4 3 3" xfId="7576" xr:uid="{00000000-0005-0000-0000-0000D8240000}"/>
    <cellStyle name="Normal 6 6 4 4 4" xfId="3288" xr:uid="{00000000-0005-0000-0000-0000D9240000}"/>
    <cellStyle name="Normal 6 6 4 4 4 2" xfId="9915" xr:uid="{00000000-0005-0000-0000-0000DA240000}"/>
    <cellStyle name="Normal 6 6 4 4 5" xfId="7573" xr:uid="{00000000-0005-0000-0000-0000DB240000}"/>
    <cellStyle name="Normal 6 6 4 5" xfId="1268" xr:uid="{00000000-0005-0000-0000-0000DC240000}"/>
    <cellStyle name="Normal 6 6 4 5 2" xfId="2846" xr:uid="{00000000-0005-0000-0000-0000DD240000}"/>
    <cellStyle name="Normal 6 6 4 5 2 2" xfId="5188" xr:uid="{00000000-0005-0000-0000-0000DE240000}"/>
    <cellStyle name="Normal 6 6 4 5 2 2 2" xfId="9920" xr:uid="{00000000-0005-0000-0000-0000DF240000}"/>
    <cellStyle name="Normal 6 6 4 5 2 3" xfId="7578" xr:uid="{00000000-0005-0000-0000-0000E0240000}"/>
    <cellStyle name="Normal 6 6 4 5 3" xfId="3612" xr:uid="{00000000-0005-0000-0000-0000E1240000}"/>
    <cellStyle name="Normal 6 6 4 5 3 2" xfId="9919" xr:uid="{00000000-0005-0000-0000-0000E2240000}"/>
    <cellStyle name="Normal 6 6 4 5 4" xfId="7577" xr:uid="{00000000-0005-0000-0000-0000E3240000}"/>
    <cellStyle name="Normal 6 6 4 6" xfId="1106" xr:uid="{00000000-0005-0000-0000-0000E4240000}"/>
    <cellStyle name="Normal 6 6 4 6 2" xfId="2847" xr:uid="{00000000-0005-0000-0000-0000E5240000}"/>
    <cellStyle name="Normal 6 6 4 6 2 2" xfId="5189" xr:uid="{00000000-0005-0000-0000-0000E6240000}"/>
    <cellStyle name="Normal 6 6 4 6 2 2 2" xfId="9922" xr:uid="{00000000-0005-0000-0000-0000E7240000}"/>
    <cellStyle name="Normal 6 6 4 6 2 3" xfId="7580" xr:uid="{00000000-0005-0000-0000-0000E8240000}"/>
    <cellStyle name="Normal 6 6 4 6 3" xfId="3450" xr:uid="{00000000-0005-0000-0000-0000E9240000}"/>
    <cellStyle name="Normal 6 6 4 6 3 2" xfId="9921" xr:uid="{00000000-0005-0000-0000-0000EA240000}"/>
    <cellStyle name="Normal 6 6 4 6 4" xfId="7579" xr:uid="{00000000-0005-0000-0000-0000EB240000}"/>
    <cellStyle name="Normal 6 6 4 7" xfId="1592" xr:uid="{00000000-0005-0000-0000-0000EC240000}"/>
    <cellStyle name="Normal 6 6 4 7 2" xfId="2848" xr:uid="{00000000-0005-0000-0000-0000ED240000}"/>
    <cellStyle name="Normal 6 6 4 7 2 2" xfId="5190" xr:uid="{00000000-0005-0000-0000-0000EE240000}"/>
    <cellStyle name="Normal 6 6 4 7 2 2 2" xfId="9924" xr:uid="{00000000-0005-0000-0000-0000EF240000}"/>
    <cellStyle name="Normal 6 6 4 7 2 3" xfId="7582" xr:uid="{00000000-0005-0000-0000-0000F0240000}"/>
    <cellStyle name="Normal 6 6 4 7 3" xfId="3936" xr:uid="{00000000-0005-0000-0000-0000F1240000}"/>
    <cellStyle name="Normal 6 6 4 7 3 2" xfId="9923" xr:uid="{00000000-0005-0000-0000-0000F2240000}"/>
    <cellStyle name="Normal 6 6 4 7 4" xfId="7581" xr:uid="{00000000-0005-0000-0000-0000F3240000}"/>
    <cellStyle name="Normal 6 6 4 8" xfId="782" xr:uid="{00000000-0005-0000-0000-0000F4240000}"/>
    <cellStyle name="Normal 6 6 4 8 2" xfId="2849" xr:uid="{00000000-0005-0000-0000-0000F5240000}"/>
    <cellStyle name="Normal 6 6 4 8 2 2" xfId="5191" xr:uid="{00000000-0005-0000-0000-0000F6240000}"/>
    <cellStyle name="Normal 6 6 4 8 2 2 2" xfId="9926" xr:uid="{00000000-0005-0000-0000-0000F7240000}"/>
    <cellStyle name="Normal 6 6 4 8 2 3" xfId="7584" xr:uid="{00000000-0005-0000-0000-0000F8240000}"/>
    <cellStyle name="Normal 6 6 4 8 3" xfId="3126" xr:uid="{00000000-0005-0000-0000-0000F9240000}"/>
    <cellStyle name="Normal 6 6 4 8 3 2" xfId="9925" xr:uid="{00000000-0005-0000-0000-0000FA240000}"/>
    <cellStyle name="Normal 6 6 4 8 4" xfId="7583" xr:uid="{00000000-0005-0000-0000-0000FB240000}"/>
    <cellStyle name="Normal 6 6 4 9" xfId="1673" xr:uid="{00000000-0005-0000-0000-0000FC240000}"/>
    <cellStyle name="Normal 6 6 4 9 2" xfId="2850" xr:uid="{00000000-0005-0000-0000-0000FD240000}"/>
    <cellStyle name="Normal 6 6 4 9 2 2" xfId="5192" xr:uid="{00000000-0005-0000-0000-0000FE240000}"/>
    <cellStyle name="Normal 6 6 4 9 2 2 2" xfId="9928" xr:uid="{00000000-0005-0000-0000-0000FF240000}"/>
    <cellStyle name="Normal 6 6 4 9 2 3" xfId="7586" xr:uid="{00000000-0005-0000-0000-000000250000}"/>
    <cellStyle name="Normal 6 6 4 9 3" xfId="4017" xr:uid="{00000000-0005-0000-0000-000001250000}"/>
    <cellStyle name="Normal 6 6 4 9 3 2" xfId="9927" xr:uid="{00000000-0005-0000-0000-000002250000}"/>
    <cellStyle name="Normal 6 6 4 9 4" xfId="7585" xr:uid="{00000000-0005-0000-0000-000003250000}"/>
    <cellStyle name="Normal 6 6 5" xfId="646" xr:uid="{00000000-0005-0000-0000-000004250000}"/>
    <cellStyle name="Normal 6 6 5 2" xfId="1047" xr:uid="{00000000-0005-0000-0000-000005250000}"/>
    <cellStyle name="Normal 6 6 5 2 2" xfId="1533" xr:uid="{00000000-0005-0000-0000-000006250000}"/>
    <cellStyle name="Normal 6 6 5 2 2 2" xfId="2853" xr:uid="{00000000-0005-0000-0000-000007250000}"/>
    <cellStyle name="Normal 6 6 5 2 2 2 2" xfId="5195" xr:uid="{00000000-0005-0000-0000-000008250000}"/>
    <cellStyle name="Normal 6 6 5 2 2 2 2 2" xfId="9932" xr:uid="{00000000-0005-0000-0000-000009250000}"/>
    <cellStyle name="Normal 6 6 5 2 2 2 3" xfId="7590" xr:uid="{00000000-0005-0000-0000-00000A250000}"/>
    <cellStyle name="Normal 6 6 5 2 2 3" xfId="3877" xr:uid="{00000000-0005-0000-0000-00000B250000}"/>
    <cellStyle name="Normal 6 6 5 2 2 3 2" xfId="9931" xr:uid="{00000000-0005-0000-0000-00000C250000}"/>
    <cellStyle name="Normal 6 6 5 2 2 4" xfId="7589" xr:uid="{00000000-0005-0000-0000-00000D250000}"/>
    <cellStyle name="Normal 6 6 5 2 3" xfId="2852" xr:uid="{00000000-0005-0000-0000-00000E250000}"/>
    <cellStyle name="Normal 6 6 5 2 3 2" xfId="5194" xr:uid="{00000000-0005-0000-0000-00000F250000}"/>
    <cellStyle name="Normal 6 6 5 2 3 2 2" xfId="9933" xr:uid="{00000000-0005-0000-0000-000010250000}"/>
    <cellStyle name="Normal 6 6 5 2 3 3" xfId="7591" xr:uid="{00000000-0005-0000-0000-000011250000}"/>
    <cellStyle name="Normal 6 6 5 2 4" xfId="3391" xr:uid="{00000000-0005-0000-0000-000012250000}"/>
    <cellStyle name="Normal 6 6 5 2 4 2" xfId="9930" xr:uid="{00000000-0005-0000-0000-000013250000}"/>
    <cellStyle name="Normal 6 6 5 2 5" xfId="7588" xr:uid="{00000000-0005-0000-0000-000014250000}"/>
    <cellStyle name="Normal 6 6 5 3" xfId="1317" xr:uid="{00000000-0005-0000-0000-000015250000}"/>
    <cellStyle name="Normal 6 6 5 3 2" xfId="2854" xr:uid="{00000000-0005-0000-0000-000016250000}"/>
    <cellStyle name="Normal 6 6 5 3 2 2" xfId="5196" xr:uid="{00000000-0005-0000-0000-000017250000}"/>
    <cellStyle name="Normal 6 6 5 3 2 2 2" xfId="9935" xr:uid="{00000000-0005-0000-0000-000018250000}"/>
    <cellStyle name="Normal 6 6 5 3 2 3" xfId="7593" xr:uid="{00000000-0005-0000-0000-000019250000}"/>
    <cellStyle name="Normal 6 6 5 3 3" xfId="3661" xr:uid="{00000000-0005-0000-0000-00001A250000}"/>
    <cellStyle name="Normal 6 6 5 3 3 2" xfId="9934" xr:uid="{00000000-0005-0000-0000-00001B250000}"/>
    <cellStyle name="Normal 6 6 5 3 4" xfId="7592" xr:uid="{00000000-0005-0000-0000-00001C250000}"/>
    <cellStyle name="Normal 6 6 5 4" xfId="1209" xr:uid="{00000000-0005-0000-0000-00001D250000}"/>
    <cellStyle name="Normal 6 6 5 4 2" xfId="2855" xr:uid="{00000000-0005-0000-0000-00001E250000}"/>
    <cellStyle name="Normal 6 6 5 4 2 2" xfId="5197" xr:uid="{00000000-0005-0000-0000-00001F250000}"/>
    <cellStyle name="Normal 6 6 5 4 2 2 2" xfId="9937" xr:uid="{00000000-0005-0000-0000-000020250000}"/>
    <cellStyle name="Normal 6 6 5 4 2 3" xfId="7595" xr:uid="{00000000-0005-0000-0000-000021250000}"/>
    <cellStyle name="Normal 6 6 5 4 3" xfId="3553" xr:uid="{00000000-0005-0000-0000-000022250000}"/>
    <cellStyle name="Normal 6 6 5 4 3 2" xfId="9936" xr:uid="{00000000-0005-0000-0000-000023250000}"/>
    <cellStyle name="Normal 6 6 5 4 4" xfId="7594" xr:uid="{00000000-0005-0000-0000-000024250000}"/>
    <cellStyle name="Normal 6 6 5 5" xfId="831" xr:uid="{00000000-0005-0000-0000-000025250000}"/>
    <cellStyle name="Normal 6 6 5 5 2" xfId="2856" xr:uid="{00000000-0005-0000-0000-000026250000}"/>
    <cellStyle name="Normal 6 6 5 5 2 2" xfId="5198" xr:uid="{00000000-0005-0000-0000-000027250000}"/>
    <cellStyle name="Normal 6 6 5 5 2 2 2" xfId="9939" xr:uid="{00000000-0005-0000-0000-000028250000}"/>
    <cellStyle name="Normal 6 6 5 5 2 3" xfId="7597" xr:uid="{00000000-0005-0000-0000-000029250000}"/>
    <cellStyle name="Normal 6 6 5 5 3" xfId="3175" xr:uid="{00000000-0005-0000-0000-00002A250000}"/>
    <cellStyle name="Normal 6 6 5 5 3 2" xfId="9938" xr:uid="{00000000-0005-0000-0000-00002B250000}"/>
    <cellStyle name="Normal 6 6 5 5 4" xfId="7596" xr:uid="{00000000-0005-0000-0000-00002C250000}"/>
    <cellStyle name="Normal 6 6 5 6" xfId="1729" xr:uid="{00000000-0005-0000-0000-00002D250000}"/>
    <cellStyle name="Normal 6 6 5 6 2" xfId="2857" xr:uid="{00000000-0005-0000-0000-00002E250000}"/>
    <cellStyle name="Normal 6 6 5 6 2 2" xfId="5199" xr:uid="{00000000-0005-0000-0000-00002F250000}"/>
    <cellStyle name="Normal 6 6 5 6 2 2 2" xfId="9941" xr:uid="{00000000-0005-0000-0000-000030250000}"/>
    <cellStyle name="Normal 6 6 5 6 2 3" xfId="7599" xr:uid="{00000000-0005-0000-0000-000031250000}"/>
    <cellStyle name="Normal 6 6 5 6 3" xfId="4071" xr:uid="{00000000-0005-0000-0000-000032250000}"/>
    <cellStyle name="Normal 6 6 5 6 3 2" xfId="9940" xr:uid="{00000000-0005-0000-0000-000033250000}"/>
    <cellStyle name="Normal 6 6 5 6 4" xfId="7598" xr:uid="{00000000-0005-0000-0000-000034250000}"/>
    <cellStyle name="Normal 6 6 5 7" xfId="2851" xr:uid="{00000000-0005-0000-0000-000035250000}"/>
    <cellStyle name="Normal 6 6 5 7 2" xfId="5193" xr:uid="{00000000-0005-0000-0000-000036250000}"/>
    <cellStyle name="Normal 6 6 5 7 2 2" xfId="9942" xr:uid="{00000000-0005-0000-0000-000037250000}"/>
    <cellStyle name="Normal 6 6 5 7 3" xfId="7600" xr:uid="{00000000-0005-0000-0000-000038250000}"/>
    <cellStyle name="Normal 6 6 5 8" xfId="2990" xr:uid="{00000000-0005-0000-0000-000039250000}"/>
    <cellStyle name="Normal 6 6 5 8 2" xfId="9929" xr:uid="{00000000-0005-0000-0000-00003A250000}"/>
    <cellStyle name="Normal 6 6 5 9" xfId="7587" xr:uid="{00000000-0005-0000-0000-00003B250000}"/>
    <cellStyle name="Normal 6 6 6" xfId="673" xr:uid="{00000000-0005-0000-0000-00003C250000}"/>
    <cellStyle name="Normal 6 6 6 2" xfId="993" xr:uid="{00000000-0005-0000-0000-00003D250000}"/>
    <cellStyle name="Normal 6 6 6 2 2" xfId="1479" xr:uid="{00000000-0005-0000-0000-00003E250000}"/>
    <cellStyle name="Normal 6 6 6 2 2 2" xfId="2860" xr:uid="{00000000-0005-0000-0000-00003F250000}"/>
    <cellStyle name="Normal 6 6 6 2 2 2 2" xfId="5202" xr:uid="{00000000-0005-0000-0000-000040250000}"/>
    <cellStyle name="Normal 6 6 6 2 2 2 2 2" xfId="9946" xr:uid="{00000000-0005-0000-0000-000041250000}"/>
    <cellStyle name="Normal 6 6 6 2 2 2 3" xfId="7604" xr:uid="{00000000-0005-0000-0000-000042250000}"/>
    <cellStyle name="Normal 6 6 6 2 2 3" xfId="3823" xr:uid="{00000000-0005-0000-0000-000043250000}"/>
    <cellStyle name="Normal 6 6 6 2 2 3 2" xfId="9945" xr:uid="{00000000-0005-0000-0000-000044250000}"/>
    <cellStyle name="Normal 6 6 6 2 2 4" xfId="7603" xr:uid="{00000000-0005-0000-0000-000045250000}"/>
    <cellStyle name="Normal 6 6 6 2 3" xfId="2859" xr:uid="{00000000-0005-0000-0000-000046250000}"/>
    <cellStyle name="Normal 6 6 6 2 3 2" xfId="5201" xr:uid="{00000000-0005-0000-0000-000047250000}"/>
    <cellStyle name="Normal 6 6 6 2 3 2 2" xfId="9947" xr:uid="{00000000-0005-0000-0000-000048250000}"/>
    <cellStyle name="Normal 6 6 6 2 3 3" xfId="7605" xr:uid="{00000000-0005-0000-0000-000049250000}"/>
    <cellStyle name="Normal 6 6 6 2 4" xfId="3337" xr:uid="{00000000-0005-0000-0000-00004A250000}"/>
    <cellStyle name="Normal 6 6 6 2 4 2" xfId="9944" xr:uid="{00000000-0005-0000-0000-00004B250000}"/>
    <cellStyle name="Normal 6 6 6 2 5" xfId="7602" xr:uid="{00000000-0005-0000-0000-00004C250000}"/>
    <cellStyle name="Normal 6 6 6 3" xfId="1371" xr:uid="{00000000-0005-0000-0000-00004D250000}"/>
    <cellStyle name="Normal 6 6 6 3 2" xfId="2861" xr:uid="{00000000-0005-0000-0000-00004E250000}"/>
    <cellStyle name="Normal 6 6 6 3 2 2" xfId="5203" xr:uid="{00000000-0005-0000-0000-00004F250000}"/>
    <cellStyle name="Normal 6 6 6 3 2 2 2" xfId="9949" xr:uid="{00000000-0005-0000-0000-000050250000}"/>
    <cellStyle name="Normal 6 6 6 3 2 3" xfId="7607" xr:uid="{00000000-0005-0000-0000-000051250000}"/>
    <cellStyle name="Normal 6 6 6 3 3" xfId="3715" xr:uid="{00000000-0005-0000-0000-000052250000}"/>
    <cellStyle name="Normal 6 6 6 3 3 2" xfId="9948" xr:uid="{00000000-0005-0000-0000-000053250000}"/>
    <cellStyle name="Normal 6 6 6 3 4" xfId="7606" xr:uid="{00000000-0005-0000-0000-000054250000}"/>
    <cellStyle name="Normal 6 6 6 4" xfId="1155" xr:uid="{00000000-0005-0000-0000-000055250000}"/>
    <cellStyle name="Normal 6 6 6 4 2" xfId="2862" xr:uid="{00000000-0005-0000-0000-000056250000}"/>
    <cellStyle name="Normal 6 6 6 4 2 2" xfId="5204" xr:uid="{00000000-0005-0000-0000-000057250000}"/>
    <cellStyle name="Normal 6 6 6 4 2 2 2" xfId="9951" xr:uid="{00000000-0005-0000-0000-000058250000}"/>
    <cellStyle name="Normal 6 6 6 4 2 3" xfId="7609" xr:uid="{00000000-0005-0000-0000-000059250000}"/>
    <cellStyle name="Normal 6 6 6 4 3" xfId="3499" xr:uid="{00000000-0005-0000-0000-00005A250000}"/>
    <cellStyle name="Normal 6 6 6 4 3 2" xfId="9950" xr:uid="{00000000-0005-0000-0000-00005B250000}"/>
    <cellStyle name="Normal 6 6 6 4 4" xfId="7608" xr:uid="{00000000-0005-0000-0000-00005C250000}"/>
    <cellStyle name="Normal 6 6 6 5" xfId="885" xr:uid="{00000000-0005-0000-0000-00005D250000}"/>
    <cellStyle name="Normal 6 6 6 5 2" xfId="2863" xr:uid="{00000000-0005-0000-0000-00005E250000}"/>
    <cellStyle name="Normal 6 6 6 5 2 2" xfId="5205" xr:uid="{00000000-0005-0000-0000-00005F250000}"/>
    <cellStyle name="Normal 6 6 6 5 2 2 2" xfId="9953" xr:uid="{00000000-0005-0000-0000-000060250000}"/>
    <cellStyle name="Normal 6 6 6 5 2 3" xfId="7611" xr:uid="{00000000-0005-0000-0000-000061250000}"/>
    <cellStyle name="Normal 6 6 6 5 3" xfId="3229" xr:uid="{00000000-0005-0000-0000-000062250000}"/>
    <cellStyle name="Normal 6 6 6 5 3 2" xfId="9952" xr:uid="{00000000-0005-0000-0000-000063250000}"/>
    <cellStyle name="Normal 6 6 6 5 4" xfId="7610" xr:uid="{00000000-0005-0000-0000-000064250000}"/>
    <cellStyle name="Normal 6 6 6 6" xfId="2858" xr:uid="{00000000-0005-0000-0000-000065250000}"/>
    <cellStyle name="Normal 6 6 6 6 2" xfId="5200" xr:uid="{00000000-0005-0000-0000-000066250000}"/>
    <cellStyle name="Normal 6 6 6 6 2 2" xfId="9954" xr:uid="{00000000-0005-0000-0000-000067250000}"/>
    <cellStyle name="Normal 6 6 6 6 3" xfId="7612" xr:uid="{00000000-0005-0000-0000-000068250000}"/>
    <cellStyle name="Normal 6 6 6 7" xfId="3017" xr:uid="{00000000-0005-0000-0000-000069250000}"/>
    <cellStyle name="Normal 6 6 6 7 2" xfId="9943" xr:uid="{00000000-0005-0000-0000-00006A250000}"/>
    <cellStyle name="Normal 6 6 6 8" xfId="7601" xr:uid="{00000000-0005-0000-0000-00006B250000}"/>
    <cellStyle name="Normal 6 6 7" xfId="700" xr:uid="{00000000-0005-0000-0000-00006C250000}"/>
    <cellStyle name="Normal 6 6 7 2" xfId="1425" xr:uid="{00000000-0005-0000-0000-00006D250000}"/>
    <cellStyle name="Normal 6 6 7 2 2" xfId="2865" xr:uid="{00000000-0005-0000-0000-00006E250000}"/>
    <cellStyle name="Normal 6 6 7 2 2 2" xfId="5207" xr:uid="{00000000-0005-0000-0000-00006F250000}"/>
    <cellStyle name="Normal 6 6 7 2 2 2 2" xfId="9957" xr:uid="{00000000-0005-0000-0000-000070250000}"/>
    <cellStyle name="Normal 6 6 7 2 2 3" xfId="7615" xr:uid="{00000000-0005-0000-0000-000071250000}"/>
    <cellStyle name="Normal 6 6 7 2 3" xfId="3769" xr:uid="{00000000-0005-0000-0000-000072250000}"/>
    <cellStyle name="Normal 6 6 7 2 3 2" xfId="9956" xr:uid="{00000000-0005-0000-0000-000073250000}"/>
    <cellStyle name="Normal 6 6 7 2 4" xfId="7614" xr:uid="{00000000-0005-0000-0000-000074250000}"/>
    <cellStyle name="Normal 6 6 7 3" xfId="939" xr:uid="{00000000-0005-0000-0000-000075250000}"/>
    <cellStyle name="Normal 6 6 7 3 2" xfId="2866" xr:uid="{00000000-0005-0000-0000-000076250000}"/>
    <cellStyle name="Normal 6 6 7 3 2 2" xfId="5208" xr:uid="{00000000-0005-0000-0000-000077250000}"/>
    <cellStyle name="Normal 6 6 7 3 2 2 2" xfId="9959" xr:uid="{00000000-0005-0000-0000-000078250000}"/>
    <cellStyle name="Normal 6 6 7 3 2 3" xfId="7617" xr:uid="{00000000-0005-0000-0000-000079250000}"/>
    <cellStyle name="Normal 6 6 7 3 3" xfId="3283" xr:uid="{00000000-0005-0000-0000-00007A250000}"/>
    <cellStyle name="Normal 6 6 7 3 3 2" xfId="9958" xr:uid="{00000000-0005-0000-0000-00007B250000}"/>
    <cellStyle name="Normal 6 6 7 3 4" xfId="7616" xr:uid="{00000000-0005-0000-0000-00007C250000}"/>
    <cellStyle name="Normal 6 6 7 4" xfId="2864" xr:uid="{00000000-0005-0000-0000-00007D250000}"/>
    <cellStyle name="Normal 6 6 7 4 2" xfId="5206" xr:uid="{00000000-0005-0000-0000-00007E250000}"/>
    <cellStyle name="Normal 6 6 7 4 2 2" xfId="9960" xr:uid="{00000000-0005-0000-0000-00007F250000}"/>
    <cellStyle name="Normal 6 6 7 4 3" xfId="7618" xr:uid="{00000000-0005-0000-0000-000080250000}"/>
    <cellStyle name="Normal 6 6 7 5" xfId="3044" xr:uid="{00000000-0005-0000-0000-000081250000}"/>
    <cellStyle name="Normal 6 6 7 5 2" xfId="9955" xr:uid="{00000000-0005-0000-0000-000082250000}"/>
    <cellStyle name="Normal 6 6 7 6" xfId="7613" xr:uid="{00000000-0005-0000-0000-000083250000}"/>
    <cellStyle name="Normal 6 6 8" xfId="727" xr:uid="{00000000-0005-0000-0000-000084250000}"/>
    <cellStyle name="Normal 6 6 8 2" xfId="1263" xr:uid="{00000000-0005-0000-0000-000085250000}"/>
    <cellStyle name="Normal 6 6 8 2 2" xfId="2868" xr:uid="{00000000-0005-0000-0000-000086250000}"/>
    <cellStyle name="Normal 6 6 8 2 2 2" xfId="5210" xr:uid="{00000000-0005-0000-0000-000087250000}"/>
    <cellStyle name="Normal 6 6 8 2 2 2 2" xfId="9963" xr:uid="{00000000-0005-0000-0000-000088250000}"/>
    <cellStyle name="Normal 6 6 8 2 2 3" xfId="7621" xr:uid="{00000000-0005-0000-0000-000089250000}"/>
    <cellStyle name="Normal 6 6 8 2 3" xfId="3607" xr:uid="{00000000-0005-0000-0000-00008A250000}"/>
    <cellStyle name="Normal 6 6 8 2 3 2" xfId="9962" xr:uid="{00000000-0005-0000-0000-00008B250000}"/>
    <cellStyle name="Normal 6 6 8 2 4" xfId="7620" xr:uid="{00000000-0005-0000-0000-00008C250000}"/>
    <cellStyle name="Normal 6 6 8 3" xfId="2867" xr:uid="{00000000-0005-0000-0000-00008D250000}"/>
    <cellStyle name="Normal 6 6 8 3 2" xfId="5209" xr:uid="{00000000-0005-0000-0000-00008E250000}"/>
    <cellStyle name="Normal 6 6 8 3 2 2" xfId="9964" xr:uid="{00000000-0005-0000-0000-00008F250000}"/>
    <cellStyle name="Normal 6 6 8 3 3" xfId="7622" xr:uid="{00000000-0005-0000-0000-000090250000}"/>
    <cellStyle name="Normal 6 6 8 4" xfId="3071" xr:uid="{00000000-0005-0000-0000-000091250000}"/>
    <cellStyle name="Normal 6 6 8 4 2" xfId="9961" xr:uid="{00000000-0005-0000-0000-000092250000}"/>
    <cellStyle name="Normal 6 6 8 5" xfId="7619" xr:uid="{00000000-0005-0000-0000-000093250000}"/>
    <cellStyle name="Normal 6 6 9" xfId="1101" xr:uid="{00000000-0005-0000-0000-000094250000}"/>
    <cellStyle name="Normal 6 6 9 2" xfId="2869" xr:uid="{00000000-0005-0000-0000-000095250000}"/>
    <cellStyle name="Normal 6 6 9 2 2" xfId="5211" xr:uid="{00000000-0005-0000-0000-000096250000}"/>
    <cellStyle name="Normal 6 6 9 2 2 2" xfId="9966" xr:uid="{00000000-0005-0000-0000-000097250000}"/>
    <cellStyle name="Normal 6 6 9 2 3" xfId="7624" xr:uid="{00000000-0005-0000-0000-000098250000}"/>
    <cellStyle name="Normal 6 6 9 3" xfId="3445" xr:uid="{00000000-0005-0000-0000-000099250000}"/>
    <cellStyle name="Normal 6 6 9 3 2" xfId="9965" xr:uid="{00000000-0005-0000-0000-00009A250000}"/>
    <cellStyle name="Normal 6 6 9 4" xfId="7623" xr:uid="{00000000-0005-0000-0000-00009B250000}"/>
    <cellStyle name="Normal 6 7" xfId="591" xr:uid="{00000000-0005-0000-0000-00009C250000}"/>
    <cellStyle name="Normal 7" xfId="388" xr:uid="{00000000-0005-0000-0000-00009D250000}"/>
    <cellStyle name="Normal 7 2" xfId="599" xr:uid="{00000000-0005-0000-0000-00009E250000}"/>
    <cellStyle name="Normal 8" xfId="389" xr:uid="{00000000-0005-0000-0000-00009F250000}"/>
    <cellStyle name="Normal 8 2" xfId="600" xr:uid="{00000000-0005-0000-0000-0000A0250000}"/>
    <cellStyle name="Normal 9" xfId="390" xr:uid="{00000000-0005-0000-0000-0000A1250000}"/>
    <cellStyle name="Normal 9 2" xfId="601" xr:uid="{00000000-0005-0000-0000-0000A2250000}"/>
    <cellStyle name="Note" xfId="391" builtinId="10" customBuiltin="1"/>
    <cellStyle name="Note 2" xfId="392" xr:uid="{00000000-0005-0000-0000-0000A4250000}"/>
    <cellStyle name="Note 2 2" xfId="393" xr:uid="{00000000-0005-0000-0000-0000A5250000}"/>
    <cellStyle name="Note 2 2 2" xfId="603" xr:uid="{00000000-0005-0000-0000-0000A6250000}"/>
    <cellStyle name="Note 2 3" xfId="602" xr:uid="{00000000-0005-0000-0000-0000A7250000}"/>
    <cellStyle name="Note 3" xfId="394" xr:uid="{00000000-0005-0000-0000-0000A8250000}"/>
    <cellStyle name="Note 3 2" xfId="395" xr:uid="{00000000-0005-0000-0000-0000A9250000}"/>
    <cellStyle name="Note 3 2 2" xfId="605" xr:uid="{00000000-0005-0000-0000-0000AA250000}"/>
    <cellStyle name="Note 3 3" xfId="604" xr:uid="{00000000-0005-0000-0000-0000AB250000}"/>
    <cellStyle name="Output" xfId="396" builtinId="21" customBuiltin="1"/>
    <cellStyle name="Output 2" xfId="397" xr:uid="{00000000-0005-0000-0000-0000AD250000}"/>
    <cellStyle name="Output 2 2" xfId="398" xr:uid="{00000000-0005-0000-0000-0000AE250000}"/>
    <cellStyle name="Output 2 2 2" xfId="399" xr:uid="{00000000-0005-0000-0000-0000AF250000}"/>
    <cellStyle name="Output 2 3" xfId="400" xr:uid="{00000000-0005-0000-0000-0000B0250000}"/>
    <cellStyle name="Output 2 3 2" xfId="401" xr:uid="{00000000-0005-0000-0000-0000B1250000}"/>
    <cellStyle name="Output 2 4" xfId="402" xr:uid="{00000000-0005-0000-0000-0000B2250000}"/>
    <cellStyle name="Output 2 4 2" xfId="403" xr:uid="{00000000-0005-0000-0000-0000B3250000}"/>
    <cellStyle name="Output 2 5" xfId="404" xr:uid="{00000000-0005-0000-0000-0000B4250000}"/>
    <cellStyle name="Output 3" xfId="405" xr:uid="{00000000-0005-0000-0000-0000B5250000}"/>
    <cellStyle name="Output 3 2" xfId="406" xr:uid="{00000000-0005-0000-0000-0000B6250000}"/>
    <cellStyle name="Percent 2" xfId="407" xr:uid="{00000000-0005-0000-0000-0000B7250000}"/>
    <cellStyle name="Percent 2 2" xfId="408" xr:uid="{00000000-0005-0000-0000-0000B8250000}"/>
    <cellStyle name="Percent 2 2 2" xfId="409" xr:uid="{00000000-0005-0000-0000-0000B9250000}"/>
    <cellStyle name="Percent 2 2 2 2" xfId="608" xr:uid="{00000000-0005-0000-0000-0000BA250000}"/>
    <cellStyle name="Percent 2 2 3" xfId="607" xr:uid="{00000000-0005-0000-0000-0000BB250000}"/>
    <cellStyle name="Percent 2 3" xfId="410" xr:uid="{00000000-0005-0000-0000-0000BC250000}"/>
    <cellStyle name="Percent 2 3 2" xfId="411" xr:uid="{00000000-0005-0000-0000-0000BD250000}"/>
    <cellStyle name="Percent 2 3 2 2" xfId="609" xr:uid="{00000000-0005-0000-0000-0000BE250000}"/>
    <cellStyle name="Percent 2 3 3" xfId="412" xr:uid="{00000000-0005-0000-0000-0000BF250000}"/>
    <cellStyle name="Percent 2 3 4" xfId="413" xr:uid="{00000000-0005-0000-0000-0000C0250000}"/>
    <cellStyle name="Percent 2 4" xfId="414" xr:uid="{00000000-0005-0000-0000-0000C1250000}"/>
    <cellStyle name="Percent 2 4 2" xfId="610" xr:uid="{00000000-0005-0000-0000-0000C2250000}"/>
    <cellStyle name="Percent 2 5" xfId="606" xr:uid="{00000000-0005-0000-0000-0000C3250000}"/>
    <cellStyle name="Percent 3" xfId="415" xr:uid="{00000000-0005-0000-0000-0000C4250000}"/>
    <cellStyle name="Percent 3 2" xfId="416" xr:uid="{00000000-0005-0000-0000-0000C5250000}"/>
    <cellStyle name="Percent 3 2 2" xfId="417" xr:uid="{00000000-0005-0000-0000-0000C6250000}"/>
    <cellStyle name="Percent 3 2 2 2" xfId="613" xr:uid="{00000000-0005-0000-0000-0000C7250000}"/>
    <cellStyle name="Percent 3 2 3" xfId="612" xr:uid="{00000000-0005-0000-0000-0000C8250000}"/>
    <cellStyle name="Percent 3 3" xfId="418" xr:uid="{00000000-0005-0000-0000-0000C9250000}"/>
    <cellStyle name="Percent 3 3 2" xfId="614" xr:uid="{00000000-0005-0000-0000-0000CA250000}"/>
    <cellStyle name="Percent 3 4" xfId="611" xr:uid="{00000000-0005-0000-0000-0000CB250000}"/>
    <cellStyle name="Percent 4" xfId="419" xr:uid="{00000000-0005-0000-0000-0000CC250000}"/>
    <cellStyle name="Percent 4 2" xfId="420" xr:uid="{00000000-0005-0000-0000-0000CD250000}"/>
    <cellStyle name="Percent 4 2 2" xfId="616" xr:uid="{00000000-0005-0000-0000-0000CE250000}"/>
    <cellStyle name="Percent 4 3" xfId="615" xr:uid="{00000000-0005-0000-0000-0000CF250000}"/>
    <cellStyle name="Percent 5" xfId="421" xr:uid="{00000000-0005-0000-0000-0000D0250000}"/>
    <cellStyle name="Percent 6" xfId="422" xr:uid="{00000000-0005-0000-0000-0000D1250000}"/>
    <cellStyle name="Percent 6 2" xfId="617" xr:uid="{00000000-0005-0000-0000-0000D2250000}"/>
    <cellStyle name="Percent 7" xfId="423" xr:uid="{00000000-0005-0000-0000-0000D3250000}"/>
    <cellStyle name="Percent 7 2" xfId="618" xr:uid="{00000000-0005-0000-0000-0000D4250000}"/>
    <cellStyle name="Percent 8" xfId="424" xr:uid="{00000000-0005-0000-0000-0000D5250000}"/>
    <cellStyle name="Percent 8 2" xfId="425" xr:uid="{00000000-0005-0000-0000-0000D6250000}"/>
    <cellStyle name="Percent 8 2 2" xfId="620" xr:uid="{00000000-0005-0000-0000-0000D7250000}"/>
    <cellStyle name="Percent 8 3" xfId="426" xr:uid="{00000000-0005-0000-0000-0000D8250000}"/>
    <cellStyle name="Percent 8 3 2" xfId="621" xr:uid="{00000000-0005-0000-0000-0000D9250000}"/>
    <cellStyle name="Percent 8 4" xfId="619" xr:uid="{00000000-0005-0000-0000-0000DA250000}"/>
    <cellStyle name="Percent 9" xfId="427" xr:uid="{00000000-0005-0000-0000-0000DB250000}"/>
    <cellStyle name="Percent 9 10" xfId="1621" xr:uid="{00000000-0005-0000-0000-0000DC250000}"/>
    <cellStyle name="Percent 9 10 2" xfId="2871" xr:uid="{00000000-0005-0000-0000-0000DD250000}"/>
    <cellStyle name="Percent 9 10 2 2" xfId="5213" xr:uid="{00000000-0005-0000-0000-0000DE250000}"/>
    <cellStyle name="Percent 9 10 2 2 2" xfId="9969" xr:uid="{00000000-0005-0000-0000-0000DF250000}"/>
    <cellStyle name="Percent 9 10 2 3" xfId="7627" xr:uid="{00000000-0005-0000-0000-0000E0250000}"/>
    <cellStyle name="Percent 9 10 3" xfId="3965" xr:uid="{00000000-0005-0000-0000-0000E1250000}"/>
    <cellStyle name="Percent 9 10 3 2" xfId="9968" xr:uid="{00000000-0005-0000-0000-0000E2250000}"/>
    <cellStyle name="Percent 9 10 4" xfId="7626" xr:uid="{00000000-0005-0000-0000-0000E3250000}"/>
    <cellStyle name="Percent 9 11" xfId="1674" xr:uid="{00000000-0005-0000-0000-0000E4250000}"/>
    <cellStyle name="Percent 9 11 2" xfId="2872" xr:uid="{00000000-0005-0000-0000-0000E5250000}"/>
    <cellStyle name="Percent 9 11 2 2" xfId="5214" xr:uid="{00000000-0005-0000-0000-0000E6250000}"/>
    <cellStyle name="Percent 9 11 2 2 2" xfId="9971" xr:uid="{00000000-0005-0000-0000-0000E7250000}"/>
    <cellStyle name="Percent 9 11 2 3" xfId="7629" xr:uid="{00000000-0005-0000-0000-0000E8250000}"/>
    <cellStyle name="Percent 9 11 3" xfId="4018" xr:uid="{00000000-0005-0000-0000-0000E9250000}"/>
    <cellStyle name="Percent 9 11 3 2" xfId="9970" xr:uid="{00000000-0005-0000-0000-0000EA250000}"/>
    <cellStyle name="Percent 9 11 4" xfId="7628" xr:uid="{00000000-0005-0000-0000-0000EB250000}"/>
    <cellStyle name="Percent 9 12" xfId="2870" xr:uid="{00000000-0005-0000-0000-0000EC250000}"/>
    <cellStyle name="Percent 9 12 2" xfId="5212" xr:uid="{00000000-0005-0000-0000-0000ED250000}"/>
    <cellStyle name="Percent 9 12 2 2" xfId="9972" xr:uid="{00000000-0005-0000-0000-0000EE250000}"/>
    <cellStyle name="Percent 9 12 3" xfId="7630" xr:uid="{00000000-0005-0000-0000-0000EF250000}"/>
    <cellStyle name="Percent 9 13" xfId="2939" xr:uid="{00000000-0005-0000-0000-0000F0250000}"/>
    <cellStyle name="Percent 9 13 2" xfId="9967" xr:uid="{00000000-0005-0000-0000-0000F1250000}"/>
    <cellStyle name="Percent 9 14" xfId="7625" xr:uid="{00000000-0005-0000-0000-0000F2250000}"/>
    <cellStyle name="Percent 9 2" xfId="622" xr:uid="{00000000-0005-0000-0000-0000F3250000}"/>
    <cellStyle name="Percent 9 2 10" xfId="2873" xr:uid="{00000000-0005-0000-0000-0000F4250000}"/>
    <cellStyle name="Percent 9 2 10 2" xfId="5215" xr:uid="{00000000-0005-0000-0000-0000F5250000}"/>
    <cellStyle name="Percent 9 2 10 2 2" xfId="9974" xr:uid="{00000000-0005-0000-0000-0000F6250000}"/>
    <cellStyle name="Percent 9 2 10 3" xfId="7632" xr:uid="{00000000-0005-0000-0000-0000F7250000}"/>
    <cellStyle name="Percent 9 2 11" xfId="2966" xr:uid="{00000000-0005-0000-0000-0000F8250000}"/>
    <cellStyle name="Percent 9 2 11 2" xfId="9973" xr:uid="{00000000-0005-0000-0000-0000F9250000}"/>
    <cellStyle name="Percent 9 2 12" xfId="7631" xr:uid="{00000000-0005-0000-0000-0000FA250000}"/>
    <cellStyle name="Percent 9 2 2" xfId="838" xr:uid="{00000000-0005-0000-0000-0000FB250000}"/>
    <cellStyle name="Percent 9 2 2 2" xfId="1054" xr:uid="{00000000-0005-0000-0000-0000FC250000}"/>
    <cellStyle name="Percent 9 2 2 2 2" xfId="1540" xr:uid="{00000000-0005-0000-0000-0000FD250000}"/>
    <cellStyle name="Percent 9 2 2 2 2 2" xfId="2876" xr:uid="{00000000-0005-0000-0000-0000FE250000}"/>
    <cellStyle name="Percent 9 2 2 2 2 2 2" xfId="5218" xr:uid="{00000000-0005-0000-0000-0000FF250000}"/>
    <cellStyle name="Percent 9 2 2 2 2 2 2 2" xfId="9978" xr:uid="{00000000-0005-0000-0000-000000260000}"/>
    <cellStyle name="Percent 9 2 2 2 2 2 3" xfId="7636" xr:uid="{00000000-0005-0000-0000-000001260000}"/>
    <cellStyle name="Percent 9 2 2 2 2 3" xfId="3884" xr:uid="{00000000-0005-0000-0000-000002260000}"/>
    <cellStyle name="Percent 9 2 2 2 2 3 2" xfId="9977" xr:uid="{00000000-0005-0000-0000-000003260000}"/>
    <cellStyle name="Percent 9 2 2 2 2 4" xfId="7635" xr:uid="{00000000-0005-0000-0000-000004260000}"/>
    <cellStyle name="Percent 9 2 2 2 3" xfId="2875" xr:uid="{00000000-0005-0000-0000-000005260000}"/>
    <cellStyle name="Percent 9 2 2 2 3 2" xfId="5217" xr:uid="{00000000-0005-0000-0000-000006260000}"/>
    <cellStyle name="Percent 9 2 2 2 3 2 2" xfId="9979" xr:uid="{00000000-0005-0000-0000-000007260000}"/>
    <cellStyle name="Percent 9 2 2 2 3 3" xfId="7637" xr:uid="{00000000-0005-0000-0000-000008260000}"/>
    <cellStyle name="Percent 9 2 2 2 4" xfId="3398" xr:uid="{00000000-0005-0000-0000-000009260000}"/>
    <cellStyle name="Percent 9 2 2 2 4 2" xfId="9976" xr:uid="{00000000-0005-0000-0000-00000A260000}"/>
    <cellStyle name="Percent 9 2 2 2 5" xfId="7634" xr:uid="{00000000-0005-0000-0000-00000B260000}"/>
    <cellStyle name="Percent 9 2 2 3" xfId="1324" xr:uid="{00000000-0005-0000-0000-00000C260000}"/>
    <cellStyle name="Percent 9 2 2 3 2" xfId="2877" xr:uid="{00000000-0005-0000-0000-00000D260000}"/>
    <cellStyle name="Percent 9 2 2 3 2 2" xfId="5219" xr:uid="{00000000-0005-0000-0000-00000E260000}"/>
    <cellStyle name="Percent 9 2 2 3 2 2 2" xfId="9981" xr:uid="{00000000-0005-0000-0000-00000F260000}"/>
    <cellStyle name="Percent 9 2 2 3 2 3" xfId="7639" xr:uid="{00000000-0005-0000-0000-000010260000}"/>
    <cellStyle name="Percent 9 2 2 3 3" xfId="3668" xr:uid="{00000000-0005-0000-0000-000011260000}"/>
    <cellStyle name="Percent 9 2 2 3 3 2" xfId="9980" xr:uid="{00000000-0005-0000-0000-000012260000}"/>
    <cellStyle name="Percent 9 2 2 3 4" xfId="7638" xr:uid="{00000000-0005-0000-0000-000013260000}"/>
    <cellStyle name="Percent 9 2 2 4" xfId="1216" xr:uid="{00000000-0005-0000-0000-000014260000}"/>
    <cellStyle name="Percent 9 2 2 4 2" xfId="2878" xr:uid="{00000000-0005-0000-0000-000015260000}"/>
    <cellStyle name="Percent 9 2 2 4 2 2" xfId="5220" xr:uid="{00000000-0005-0000-0000-000016260000}"/>
    <cellStyle name="Percent 9 2 2 4 2 2 2" xfId="9983" xr:uid="{00000000-0005-0000-0000-000017260000}"/>
    <cellStyle name="Percent 9 2 2 4 2 3" xfId="7641" xr:uid="{00000000-0005-0000-0000-000018260000}"/>
    <cellStyle name="Percent 9 2 2 4 3" xfId="3560" xr:uid="{00000000-0005-0000-0000-000019260000}"/>
    <cellStyle name="Percent 9 2 2 4 3 2" xfId="9982" xr:uid="{00000000-0005-0000-0000-00001A260000}"/>
    <cellStyle name="Percent 9 2 2 4 4" xfId="7640" xr:uid="{00000000-0005-0000-0000-00001B260000}"/>
    <cellStyle name="Percent 9 2 2 5" xfId="1736" xr:uid="{00000000-0005-0000-0000-00001C260000}"/>
    <cellStyle name="Percent 9 2 2 5 2" xfId="2879" xr:uid="{00000000-0005-0000-0000-00001D260000}"/>
    <cellStyle name="Percent 9 2 2 5 2 2" xfId="5221" xr:uid="{00000000-0005-0000-0000-00001E260000}"/>
    <cellStyle name="Percent 9 2 2 5 2 2 2" xfId="9985" xr:uid="{00000000-0005-0000-0000-00001F260000}"/>
    <cellStyle name="Percent 9 2 2 5 2 3" xfId="7643" xr:uid="{00000000-0005-0000-0000-000020260000}"/>
    <cellStyle name="Percent 9 2 2 5 3" xfId="4078" xr:uid="{00000000-0005-0000-0000-000021260000}"/>
    <cellStyle name="Percent 9 2 2 5 3 2" xfId="9984" xr:uid="{00000000-0005-0000-0000-000022260000}"/>
    <cellStyle name="Percent 9 2 2 5 4" xfId="7642" xr:uid="{00000000-0005-0000-0000-000023260000}"/>
    <cellStyle name="Percent 9 2 2 6" xfId="2874" xr:uid="{00000000-0005-0000-0000-000024260000}"/>
    <cellStyle name="Percent 9 2 2 6 2" xfId="5216" xr:uid="{00000000-0005-0000-0000-000025260000}"/>
    <cellStyle name="Percent 9 2 2 6 2 2" xfId="9986" xr:uid="{00000000-0005-0000-0000-000026260000}"/>
    <cellStyle name="Percent 9 2 2 6 3" xfId="7644" xr:uid="{00000000-0005-0000-0000-000027260000}"/>
    <cellStyle name="Percent 9 2 2 7" xfId="3182" xr:uid="{00000000-0005-0000-0000-000028260000}"/>
    <cellStyle name="Percent 9 2 2 7 2" xfId="9975" xr:uid="{00000000-0005-0000-0000-000029260000}"/>
    <cellStyle name="Percent 9 2 2 8" xfId="7633" xr:uid="{00000000-0005-0000-0000-00002A260000}"/>
    <cellStyle name="Percent 9 2 3" xfId="892" xr:uid="{00000000-0005-0000-0000-00002B260000}"/>
    <cellStyle name="Percent 9 2 3 2" xfId="1000" xr:uid="{00000000-0005-0000-0000-00002C260000}"/>
    <cellStyle name="Percent 9 2 3 2 2" xfId="1486" xr:uid="{00000000-0005-0000-0000-00002D260000}"/>
    <cellStyle name="Percent 9 2 3 2 2 2" xfId="2882" xr:uid="{00000000-0005-0000-0000-00002E260000}"/>
    <cellStyle name="Percent 9 2 3 2 2 2 2" xfId="5224" xr:uid="{00000000-0005-0000-0000-00002F260000}"/>
    <cellStyle name="Percent 9 2 3 2 2 2 2 2" xfId="9990" xr:uid="{00000000-0005-0000-0000-000030260000}"/>
    <cellStyle name="Percent 9 2 3 2 2 2 3" xfId="7648" xr:uid="{00000000-0005-0000-0000-000031260000}"/>
    <cellStyle name="Percent 9 2 3 2 2 3" xfId="3830" xr:uid="{00000000-0005-0000-0000-000032260000}"/>
    <cellStyle name="Percent 9 2 3 2 2 3 2" xfId="9989" xr:uid="{00000000-0005-0000-0000-000033260000}"/>
    <cellStyle name="Percent 9 2 3 2 2 4" xfId="7647" xr:uid="{00000000-0005-0000-0000-000034260000}"/>
    <cellStyle name="Percent 9 2 3 2 3" xfId="2881" xr:uid="{00000000-0005-0000-0000-000035260000}"/>
    <cellStyle name="Percent 9 2 3 2 3 2" xfId="5223" xr:uid="{00000000-0005-0000-0000-000036260000}"/>
    <cellStyle name="Percent 9 2 3 2 3 2 2" xfId="9991" xr:uid="{00000000-0005-0000-0000-000037260000}"/>
    <cellStyle name="Percent 9 2 3 2 3 3" xfId="7649" xr:uid="{00000000-0005-0000-0000-000038260000}"/>
    <cellStyle name="Percent 9 2 3 2 4" xfId="3344" xr:uid="{00000000-0005-0000-0000-000039260000}"/>
    <cellStyle name="Percent 9 2 3 2 4 2" xfId="9988" xr:uid="{00000000-0005-0000-0000-00003A260000}"/>
    <cellStyle name="Percent 9 2 3 2 5" xfId="7646" xr:uid="{00000000-0005-0000-0000-00003B260000}"/>
    <cellStyle name="Percent 9 2 3 3" xfId="1378" xr:uid="{00000000-0005-0000-0000-00003C260000}"/>
    <cellStyle name="Percent 9 2 3 3 2" xfId="2883" xr:uid="{00000000-0005-0000-0000-00003D260000}"/>
    <cellStyle name="Percent 9 2 3 3 2 2" xfId="5225" xr:uid="{00000000-0005-0000-0000-00003E260000}"/>
    <cellStyle name="Percent 9 2 3 3 2 2 2" xfId="9993" xr:uid="{00000000-0005-0000-0000-00003F260000}"/>
    <cellStyle name="Percent 9 2 3 3 2 3" xfId="7651" xr:uid="{00000000-0005-0000-0000-000040260000}"/>
    <cellStyle name="Percent 9 2 3 3 3" xfId="3722" xr:uid="{00000000-0005-0000-0000-000041260000}"/>
    <cellStyle name="Percent 9 2 3 3 3 2" xfId="9992" xr:uid="{00000000-0005-0000-0000-000042260000}"/>
    <cellStyle name="Percent 9 2 3 3 4" xfId="7650" xr:uid="{00000000-0005-0000-0000-000043260000}"/>
    <cellStyle name="Percent 9 2 3 4" xfId="1162" xr:uid="{00000000-0005-0000-0000-000044260000}"/>
    <cellStyle name="Percent 9 2 3 4 2" xfId="2884" xr:uid="{00000000-0005-0000-0000-000045260000}"/>
    <cellStyle name="Percent 9 2 3 4 2 2" xfId="5226" xr:uid="{00000000-0005-0000-0000-000046260000}"/>
    <cellStyle name="Percent 9 2 3 4 2 2 2" xfId="9995" xr:uid="{00000000-0005-0000-0000-000047260000}"/>
    <cellStyle name="Percent 9 2 3 4 2 3" xfId="7653" xr:uid="{00000000-0005-0000-0000-000048260000}"/>
    <cellStyle name="Percent 9 2 3 4 3" xfId="3506" xr:uid="{00000000-0005-0000-0000-000049260000}"/>
    <cellStyle name="Percent 9 2 3 4 3 2" xfId="9994" xr:uid="{00000000-0005-0000-0000-00004A260000}"/>
    <cellStyle name="Percent 9 2 3 4 4" xfId="7652" xr:uid="{00000000-0005-0000-0000-00004B260000}"/>
    <cellStyle name="Percent 9 2 3 5" xfId="2880" xr:uid="{00000000-0005-0000-0000-00004C260000}"/>
    <cellStyle name="Percent 9 2 3 5 2" xfId="5222" xr:uid="{00000000-0005-0000-0000-00004D260000}"/>
    <cellStyle name="Percent 9 2 3 5 2 2" xfId="9996" xr:uid="{00000000-0005-0000-0000-00004E260000}"/>
    <cellStyle name="Percent 9 2 3 5 3" xfId="7654" xr:uid="{00000000-0005-0000-0000-00004F260000}"/>
    <cellStyle name="Percent 9 2 3 6" xfId="3236" xr:uid="{00000000-0005-0000-0000-000050260000}"/>
    <cellStyle name="Percent 9 2 3 6 2" xfId="9987" xr:uid="{00000000-0005-0000-0000-000051260000}"/>
    <cellStyle name="Percent 9 2 3 7" xfId="7645" xr:uid="{00000000-0005-0000-0000-000052260000}"/>
    <cellStyle name="Percent 9 2 4" xfId="946" xr:uid="{00000000-0005-0000-0000-000053260000}"/>
    <cellStyle name="Percent 9 2 4 2" xfId="1432" xr:uid="{00000000-0005-0000-0000-000054260000}"/>
    <cellStyle name="Percent 9 2 4 2 2" xfId="2886" xr:uid="{00000000-0005-0000-0000-000055260000}"/>
    <cellStyle name="Percent 9 2 4 2 2 2" xfId="5228" xr:uid="{00000000-0005-0000-0000-000056260000}"/>
    <cellStyle name="Percent 9 2 4 2 2 2 2" xfId="9999" xr:uid="{00000000-0005-0000-0000-000057260000}"/>
    <cellStyle name="Percent 9 2 4 2 2 3" xfId="7657" xr:uid="{00000000-0005-0000-0000-000058260000}"/>
    <cellStyle name="Percent 9 2 4 2 3" xfId="3776" xr:uid="{00000000-0005-0000-0000-000059260000}"/>
    <cellStyle name="Percent 9 2 4 2 3 2" xfId="9998" xr:uid="{00000000-0005-0000-0000-00005A260000}"/>
    <cellStyle name="Percent 9 2 4 2 4" xfId="7656" xr:uid="{00000000-0005-0000-0000-00005B260000}"/>
    <cellStyle name="Percent 9 2 4 3" xfId="2885" xr:uid="{00000000-0005-0000-0000-00005C260000}"/>
    <cellStyle name="Percent 9 2 4 3 2" xfId="5227" xr:uid="{00000000-0005-0000-0000-00005D260000}"/>
    <cellStyle name="Percent 9 2 4 3 2 2" xfId="10000" xr:uid="{00000000-0005-0000-0000-00005E260000}"/>
    <cellStyle name="Percent 9 2 4 3 3" xfId="7658" xr:uid="{00000000-0005-0000-0000-00005F260000}"/>
    <cellStyle name="Percent 9 2 4 4" xfId="3290" xr:uid="{00000000-0005-0000-0000-000060260000}"/>
    <cellStyle name="Percent 9 2 4 4 2" xfId="9997" xr:uid="{00000000-0005-0000-0000-000061260000}"/>
    <cellStyle name="Percent 9 2 4 5" xfId="7655" xr:uid="{00000000-0005-0000-0000-000062260000}"/>
    <cellStyle name="Percent 9 2 5" xfId="1270" xr:uid="{00000000-0005-0000-0000-000063260000}"/>
    <cellStyle name="Percent 9 2 5 2" xfId="2887" xr:uid="{00000000-0005-0000-0000-000064260000}"/>
    <cellStyle name="Percent 9 2 5 2 2" xfId="5229" xr:uid="{00000000-0005-0000-0000-000065260000}"/>
    <cellStyle name="Percent 9 2 5 2 2 2" xfId="10002" xr:uid="{00000000-0005-0000-0000-000066260000}"/>
    <cellStyle name="Percent 9 2 5 2 3" xfId="7660" xr:uid="{00000000-0005-0000-0000-000067260000}"/>
    <cellStyle name="Percent 9 2 5 3" xfId="3614" xr:uid="{00000000-0005-0000-0000-000068260000}"/>
    <cellStyle name="Percent 9 2 5 3 2" xfId="10001" xr:uid="{00000000-0005-0000-0000-000069260000}"/>
    <cellStyle name="Percent 9 2 5 4" xfId="7659" xr:uid="{00000000-0005-0000-0000-00006A260000}"/>
    <cellStyle name="Percent 9 2 6" xfId="1108" xr:uid="{00000000-0005-0000-0000-00006B260000}"/>
    <cellStyle name="Percent 9 2 6 2" xfId="2888" xr:uid="{00000000-0005-0000-0000-00006C260000}"/>
    <cellStyle name="Percent 9 2 6 2 2" xfId="5230" xr:uid="{00000000-0005-0000-0000-00006D260000}"/>
    <cellStyle name="Percent 9 2 6 2 2 2" xfId="10004" xr:uid="{00000000-0005-0000-0000-00006E260000}"/>
    <cellStyle name="Percent 9 2 6 2 3" xfId="7662" xr:uid="{00000000-0005-0000-0000-00006F260000}"/>
    <cellStyle name="Percent 9 2 6 3" xfId="3452" xr:uid="{00000000-0005-0000-0000-000070260000}"/>
    <cellStyle name="Percent 9 2 6 3 2" xfId="10003" xr:uid="{00000000-0005-0000-0000-000071260000}"/>
    <cellStyle name="Percent 9 2 6 4" xfId="7661" xr:uid="{00000000-0005-0000-0000-000072260000}"/>
    <cellStyle name="Percent 9 2 7" xfId="1594" xr:uid="{00000000-0005-0000-0000-000073260000}"/>
    <cellStyle name="Percent 9 2 7 2" xfId="2889" xr:uid="{00000000-0005-0000-0000-000074260000}"/>
    <cellStyle name="Percent 9 2 7 2 2" xfId="5231" xr:uid="{00000000-0005-0000-0000-000075260000}"/>
    <cellStyle name="Percent 9 2 7 2 2 2" xfId="10006" xr:uid="{00000000-0005-0000-0000-000076260000}"/>
    <cellStyle name="Percent 9 2 7 2 3" xfId="7664" xr:uid="{00000000-0005-0000-0000-000077260000}"/>
    <cellStyle name="Percent 9 2 7 3" xfId="3938" xr:uid="{00000000-0005-0000-0000-000078260000}"/>
    <cellStyle name="Percent 9 2 7 3 2" xfId="10005" xr:uid="{00000000-0005-0000-0000-000079260000}"/>
    <cellStyle name="Percent 9 2 7 4" xfId="7663" xr:uid="{00000000-0005-0000-0000-00007A260000}"/>
    <cellStyle name="Percent 9 2 8" xfId="784" xr:uid="{00000000-0005-0000-0000-00007B260000}"/>
    <cellStyle name="Percent 9 2 8 2" xfId="2890" xr:uid="{00000000-0005-0000-0000-00007C260000}"/>
    <cellStyle name="Percent 9 2 8 2 2" xfId="5232" xr:uid="{00000000-0005-0000-0000-00007D260000}"/>
    <cellStyle name="Percent 9 2 8 2 2 2" xfId="10008" xr:uid="{00000000-0005-0000-0000-00007E260000}"/>
    <cellStyle name="Percent 9 2 8 2 3" xfId="7666" xr:uid="{00000000-0005-0000-0000-00007F260000}"/>
    <cellStyle name="Percent 9 2 8 3" xfId="3128" xr:uid="{00000000-0005-0000-0000-000080260000}"/>
    <cellStyle name="Percent 9 2 8 3 2" xfId="10007" xr:uid="{00000000-0005-0000-0000-000081260000}"/>
    <cellStyle name="Percent 9 2 8 4" xfId="7665" xr:uid="{00000000-0005-0000-0000-000082260000}"/>
    <cellStyle name="Percent 9 2 9" xfId="1675" xr:uid="{00000000-0005-0000-0000-000083260000}"/>
    <cellStyle name="Percent 9 2 9 2" xfId="2891" xr:uid="{00000000-0005-0000-0000-000084260000}"/>
    <cellStyle name="Percent 9 2 9 2 2" xfId="5233" xr:uid="{00000000-0005-0000-0000-000085260000}"/>
    <cellStyle name="Percent 9 2 9 2 2 2" xfId="10010" xr:uid="{00000000-0005-0000-0000-000086260000}"/>
    <cellStyle name="Percent 9 2 9 2 3" xfId="7668" xr:uid="{00000000-0005-0000-0000-000087260000}"/>
    <cellStyle name="Percent 9 2 9 3" xfId="4019" xr:uid="{00000000-0005-0000-0000-000088260000}"/>
    <cellStyle name="Percent 9 2 9 3 2" xfId="10009" xr:uid="{00000000-0005-0000-0000-000089260000}"/>
    <cellStyle name="Percent 9 2 9 4" xfId="7667" xr:uid="{00000000-0005-0000-0000-00008A260000}"/>
    <cellStyle name="Percent 9 3" xfId="649" xr:uid="{00000000-0005-0000-0000-00008B260000}"/>
    <cellStyle name="Percent 9 3 2" xfId="1053" xr:uid="{00000000-0005-0000-0000-00008C260000}"/>
    <cellStyle name="Percent 9 3 2 2" xfId="1539" xr:uid="{00000000-0005-0000-0000-00008D260000}"/>
    <cellStyle name="Percent 9 3 2 2 2" xfId="2894" xr:uid="{00000000-0005-0000-0000-00008E260000}"/>
    <cellStyle name="Percent 9 3 2 2 2 2" xfId="5236" xr:uid="{00000000-0005-0000-0000-00008F260000}"/>
    <cellStyle name="Percent 9 3 2 2 2 2 2" xfId="10014" xr:uid="{00000000-0005-0000-0000-000090260000}"/>
    <cellStyle name="Percent 9 3 2 2 2 3" xfId="7672" xr:uid="{00000000-0005-0000-0000-000091260000}"/>
    <cellStyle name="Percent 9 3 2 2 3" xfId="3883" xr:uid="{00000000-0005-0000-0000-000092260000}"/>
    <cellStyle name="Percent 9 3 2 2 3 2" xfId="10013" xr:uid="{00000000-0005-0000-0000-000093260000}"/>
    <cellStyle name="Percent 9 3 2 2 4" xfId="7671" xr:uid="{00000000-0005-0000-0000-000094260000}"/>
    <cellStyle name="Percent 9 3 2 3" xfId="2893" xr:uid="{00000000-0005-0000-0000-000095260000}"/>
    <cellStyle name="Percent 9 3 2 3 2" xfId="5235" xr:uid="{00000000-0005-0000-0000-000096260000}"/>
    <cellStyle name="Percent 9 3 2 3 2 2" xfId="10015" xr:uid="{00000000-0005-0000-0000-000097260000}"/>
    <cellStyle name="Percent 9 3 2 3 3" xfId="7673" xr:uid="{00000000-0005-0000-0000-000098260000}"/>
    <cellStyle name="Percent 9 3 2 4" xfId="3397" xr:uid="{00000000-0005-0000-0000-000099260000}"/>
    <cellStyle name="Percent 9 3 2 4 2" xfId="10012" xr:uid="{00000000-0005-0000-0000-00009A260000}"/>
    <cellStyle name="Percent 9 3 2 5" xfId="7670" xr:uid="{00000000-0005-0000-0000-00009B260000}"/>
    <cellStyle name="Percent 9 3 3" xfId="1323" xr:uid="{00000000-0005-0000-0000-00009C260000}"/>
    <cellStyle name="Percent 9 3 3 2" xfId="2895" xr:uid="{00000000-0005-0000-0000-00009D260000}"/>
    <cellStyle name="Percent 9 3 3 2 2" xfId="5237" xr:uid="{00000000-0005-0000-0000-00009E260000}"/>
    <cellStyle name="Percent 9 3 3 2 2 2" xfId="10017" xr:uid="{00000000-0005-0000-0000-00009F260000}"/>
    <cellStyle name="Percent 9 3 3 2 3" xfId="7675" xr:uid="{00000000-0005-0000-0000-0000A0260000}"/>
    <cellStyle name="Percent 9 3 3 3" xfId="3667" xr:uid="{00000000-0005-0000-0000-0000A1260000}"/>
    <cellStyle name="Percent 9 3 3 3 2" xfId="10016" xr:uid="{00000000-0005-0000-0000-0000A2260000}"/>
    <cellStyle name="Percent 9 3 3 4" xfId="7674" xr:uid="{00000000-0005-0000-0000-0000A3260000}"/>
    <cellStyle name="Percent 9 3 4" xfId="1215" xr:uid="{00000000-0005-0000-0000-0000A4260000}"/>
    <cellStyle name="Percent 9 3 4 2" xfId="2896" xr:uid="{00000000-0005-0000-0000-0000A5260000}"/>
    <cellStyle name="Percent 9 3 4 2 2" xfId="5238" xr:uid="{00000000-0005-0000-0000-0000A6260000}"/>
    <cellStyle name="Percent 9 3 4 2 2 2" xfId="10019" xr:uid="{00000000-0005-0000-0000-0000A7260000}"/>
    <cellStyle name="Percent 9 3 4 2 3" xfId="7677" xr:uid="{00000000-0005-0000-0000-0000A8260000}"/>
    <cellStyle name="Percent 9 3 4 3" xfId="3559" xr:uid="{00000000-0005-0000-0000-0000A9260000}"/>
    <cellStyle name="Percent 9 3 4 3 2" xfId="10018" xr:uid="{00000000-0005-0000-0000-0000AA260000}"/>
    <cellStyle name="Percent 9 3 4 4" xfId="7676" xr:uid="{00000000-0005-0000-0000-0000AB260000}"/>
    <cellStyle name="Percent 9 3 5" xfId="837" xr:uid="{00000000-0005-0000-0000-0000AC260000}"/>
    <cellStyle name="Percent 9 3 5 2" xfId="2897" xr:uid="{00000000-0005-0000-0000-0000AD260000}"/>
    <cellStyle name="Percent 9 3 5 2 2" xfId="5239" xr:uid="{00000000-0005-0000-0000-0000AE260000}"/>
    <cellStyle name="Percent 9 3 5 2 2 2" xfId="10021" xr:uid="{00000000-0005-0000-0000-0000AF260000}"/>
    <cellStyle name="Percent 9 3 5 2 3" xfId="7679" xr:uid="{00000000-0005-0000-0000-0000B0260000}"/>
    <cellStyle name="Percent 9 3 5 3" xfId="3181" xr:uid="{00000000-0005-0000-0000-0000B1260000}"/>
    <cellStyle name="Percent 9 3 5 3 2" xfId="10020" xr:uid="{00000000-0005-0000-0000-0000B2260000}"/>
    <cellStyle name="Percent 9 3 5 4" xfId="7678" xr:uid="{00000000-0005-0000-0000-0000B3260000}"/>
    <cellStyle name="Percent 9 3 6" xfId="1735" xr:uid="{00000000-0005-0000-0000-0000B4260000}"/>
    <cellStyle name="Percent 9 3 6 2" xfId="2898" xr:uid="{00000000-0005-0000-0000-0000B5260000}"/>
    <cellStyle name="Percent 9 3 6 2 2" xfId="5240" xr:uid="{00000000-0005-0000-0000-0000B6260000}"/>
    <cellStyle name="Percent 9 3 6 2 2 2" xfId="10023" xr:uid="{00000000-0005-0000-0000-0000B7260000}"/>
    <cellStyle name="Percent 9 3 6 2 3" xfId="7681" xr:uid="{00000000-0005-0000-0000-0000B8260000}"/>
    <cellStyle name="Percent 9 3 6 3" xfId="4077" xr:uid="{00000000-0005-0000-0000-0000B9260000}"/>
    <cellStyle name="Percent 9 3 6 3 2" xfId="10022" xr:uid="{00000000-0005-0000-0000-0000BA260000}"/>
    <cellStyle name="Percent 9 3 6 4" xfId="7680" xr:uid="{00000000-0005-0000-0000-0000BB260000}"/>
    <cellStyle name="Percent 9 3 7" xfId="2892" xr:uid="{00000000-0005-0000-0000-0000BC260000}"/>
    <cellStyle name="Percent 9 3 7 2" xfId="5234" xr:uid="{00000000-0005-0000-0000-0000BD260000}"/>
    <cellStyle name="Percent 9 3 7 2 2" xfId="10024" xr:uid="{00000000-0005-0000-0000-0000BE260000}"/>
    <cellStyle name="Percent 9 3 7 3" xfId="7682" xr:uid="{00000000-0005-0000-0000-0000BF260000}"/>
    <cellStyle name="Percent 9 3 8" xfId="2993" xr:uid="{00000000-0005-0000-0000-0000C0260000}"/>
    <cellStyle name="Percent 9 3 8 2" xfId="10011" xr:uid="{00000000-0005-0000-0000-0000C1260000}"/>
    <cellStyle name="Percent 9 3 9" xfId="7669" xr:uid="{00000000-0005-0000-0000-0000C2260000}"/>
    <cellStyle name="Percent 9 4" xfId="676" xr:uid="{00000000-0005-0000-0000-0000C3260000}"/>
    <cellStyle name="Percent 9 4 2" xfId="999" xr:uid="{00000000-0005-0000-0000-0000C4260000}"/>
    <cellStyle name="Percent 9 4 2 2" xfId="1485" xr:uid="{00000000-0005-0000-0000-0000C5260000}"/>
    <cellStyle name="Percent 9 4 2 2 2" xfId="2901" xr:uid="{00000000-0005-0000-0000-0000C6260000}"/>
    <cellStyle name="Percent 9 4 2 2 2 2" xfId="5243" xr:uid="{00000000-0005-0000-0000-0000C7260000}"/>
    <cellStyle name="Percent 9 4 2 2 2 2 2" xfId="10028" xr:uid="{00000000-0005-0000-0000-0000C8260000}"/>
    <cellStyle name="Percent 9 4 2 2 2 3" xfId="7686" xr:uid="{00000000-0005-0000-0000-0000C9260000}"/>
    <cellStyle name="Percent 9 4 2 2 3" xfId="3829" xr:uid="{00000000-0005-0000-0000-0000CA260000}"/>
    <cellStyle name="Percent 9 4 2 2 3 2" xfId="10027" xr:uid="{00000000-0005-0000-0000-0000CB260000}"/>
    <cellStyle name="Percent 9 4 2 2 4" xfId="7685" xr:uid="{00000000-0005-0000-0000-0000CC260000}"/>
    <cellStyle name="Percent 9 4 2 3" xfId="2900" xr:uid="{00000000-0005-0000-0000-0000CD260000}"/>
    <cellStyle name="Percent 9 4 2 3 2" xfId="5242" xr:uid="{00000000-0005-0000-0000-0000CE260000}"/>
    <cellStyle name="Percent 9 4 2 3 2 2" xfId="10029" xr:uid="{00000000-0005-0000-0000-0000CF260000}"/>
    <cellStyle name="Percent 9 4 2 3 3" xfId="7687" xr:uid="{00000000-0005-0000-0000-0000D0260000}"/>
    <cellStyle name="Percent 9 4 2 4" xfId="3343" xr:uid="{00000000-0005-0000-0000-0000D1260000}"/>
    <cellStyle name="Percent 9 4 2 4 2" xfId="10026" xr:uid="{00000000-0005-0000-0000-0000D2260000}"/>
    <cellStyle name="Percent 9 4 2 5" xfId="7684" xr:uid="{00000000-0005-0000-0000-0000D3260000}"/>
    <cellStyle name="Percent 9 4 3" xfId="1377" xr:uid="{00000000-0005-0000-0000-0000D4260000}"/>
    <cellStyle name="Percent 9 4 3 2" xfId="2902" xr:uid="{00000000-0005-0000-0000-0000D5260000}"/>
    <cellStyle name="Percent 9 4 3 2 2" xfId="5244" xr:uid="{00000000-0005-0000-0000-0000D6260000}"/>
    <cellStyle name="Percent 9 4 3 2 2 2" xfId="10031" xr:uid="{00000000-0005-0000-0000-0000D7260000}"/>
    <cellStyle name="Percent 9 4 3 2 3" xfId="7689" xr:uid="{00000000-0005-0000-0000-0000D8260000}"/>
    <cellStyle name="Percent 9 4 3 3" xfId="3721" xr:uid="{00000000-0005-0000-0000-0000D9260000}"/>
    <cellStyle name="Percent 9 4 3 3 2" xfId="10030" xr:uid="{00000000-0005-0000-0000-0000DA260000}"/>
    <cellStyle name="Percent 9 4 3 4" xfId="7688" xr:uid="{00000000-0005-0000-0000-0000DB260000}"/>
    <cellStyle name="Percent 9 4 4" xfId="1161" xr:uid="{00000000-0005-0000-0000-0000DC260000}"/>
    <cellStyle name="Percent 9 4 4 2" xfId="2903" xr:uid="{00000000-0005-0000-0000-0000DD260000}"/>
    <cellStyle name="Percent 9 4 4 2 2" xfId="5245" xr:uid="{00000000-0005-0000-0000-0000DE260000}"/>
    <cellStyle name="Percent 9 4 4 2 2 2" xfId="10033" xr:uid="{00000000-0005-0000-0000-0000DF260000}"/>
    <cellStyle name="Percent 9 4 4 2 3" xfId="7691" xr:uid="{00000000-0005-0000-0000-0000E0260000}"/>
    <cellStyle name="Percent 9 4 4 3" xfId="3505" xr:uid="{00000000-0005-0000-0000-0000E1260000}"/>
    <cellStyle name="Percent 9 4 4 3 2" xfId="10032" xr:uid="{00000000-0005-0000-0000-0000E2260000}"/>
    <cellStyle name="Percent 9 4 4 4" xfId="7690" xr:uid="{00000000-0005-0000-0000-0000E3260000}"/>
    <cellStyle name="Percent 9 4 5" xfId="891" xr:uid="{00000000-0005-0000-0000-0000E4260000}"/>
    <cellStyle name="Percent 9 4 5 2" xfId="2904" xr:uid="{00000000-0005-0000-0000-0000E5260000}"/>
    <cellStyle name="Percent 9 4 5 2 2" xfId="5246" xr:uid="{00000000-0005-0000-0000-0000E6260000}"/>
    <cellStyle name="Percent 9 4 5 2 2 2" xfId="10035" xr:uid="{00000000-0005-0000-0000-0000E7260000}"/>
    <cellStyle name="Percent 9 4 5 2 3" xfId="7693" xr:uid="{00000000-0005-0000-0000-0000E8260000}"/>
    <cellStyle name="Percent 9 4 5 3" xfId="3235" xr:uid="{00000000-0005-0000-0000-0000E9260000}"/>
    <cellStyle name="Percent 9 4 5 3 2" xfId="10034" xr:uid="{00000000-0005-0000-0000-0000EA260000}"/>
    <cellStyle name="Percent 9 4 5 4" xfId="7692" xr:uid="{00000000-0005-0000-0000-0000EB260000}"/>
    <cellStyle name="Percent 9 4 6" xfId="2899" xr:uid="{00000000-0005-0000-0000-0000EC260000}"/>
    <cellStyle name="Percent 9 4 6 2" xfId="5241" xr:uid="{00000000-0005-0000-0000-0000ED260000}"/>
    <cellStyle name="Percent 9 4 6 2 2" xfId="10036" xr:uid="{00000000-0005-0000-0000-0000EE260000}"/>
    <cellStyle name="Percent 9 4 6 3" xfId="7694" xr:uid="{00000000-0005-0000-0000-0000EF260000}"/>
    <cellStyle name="Percent 9 4 7" xfId="3020" xr:uid="{00000000-0005-0000-0000-0000F0260000}"/>
    <cellStyle name="Percent 9 4 7 2" xfId="10025" xr:uid="{00000000-0005-0000-0000-0000F1260000}"/>
    <cellStyle name="Percent 9 4 8" xfId="7683" xr:uid="{00000000-0005-0000-0000-0000F2260000}"/>
    <cellStyle name="Percent 9 5" xfId="703" xr:uid="{00000000-0005-0000-0000-0000F3260000}"/>
    <cellStyle name="Percent 9 5 2" xfId="1431" xr:uid="{00000000-0005-0000-0000-0000F4260000}"/>
    <cellStyle name="Percent 9 5 2 2" xfId="2906" xr:uid="{00000000-0005-0000-0000-0000F5260000}"/>
    <cellStyle name="Percent 9 5 2 2 2" xfId="5248" xr:uid="{00000000-0005-0000-0000-0000F6260000}"/>
    <cellStyle name="Percent 9 5 2 2 2 2" xfId="10039" xr:uid="{00000000-0005-0000-0000-0000F7260000}"/>
    <cellStyle name="Percent 9 5 2 2 3" xfId="7697" xr:uid="{00000000-0005-0000-0000-0000F8260000}"/>
    <cellStyle name="Percent 9 5 2 3" xfId="3775" xr:uid="{00000000-0005-0000-0000-0000F9260000}"/>
    <cellStyle name="Percent 9 5 2 3 2" xfId="10038" xr:uid="{00000000-0005-0000-0000-0000FA260000}"/>
    <cellStyle name="Percent 9 5 2 4" xfId="7696" xr:uid="{00000000-0005-0000-0000-0000FB260000}"/>
    <cellStyle name="Percent 9 5 3" xfId="945" xr:uid="{00000000-0005-0000-0000-0000FC260000}"/>
    <cellStyle name="Percent 9 5 3 2" xfId="2907" xr:uid="{00000000-0005-0000-0000-0000FD260000}"/>
    <cellStyle name="Percent 9 5 3 2 2" xfId="5249" xr:uid="{00000000-0005-0000-0000-0000FE260000}"/>
    <cellStyle name="Percent 9 5 3 2 2 2" xfId="10041" xr:uid="{00000000-0005-0000-0000-0000FF260000}"/>
    <cellStyle name="Percent 9 5 3 2 3" xfId="7699" xr:uid="{00000000-0005-0000-0000-000000270000}"/>
    <cellStyle name="Percent 9 5 3 3" xfId="3289" xr:uid="{00000000-0005-0000-0000-000001270000}"/>
    <cellStyle name="Percent 9 5 3 3 2" xfId="10040" xr:uid="{00000000-0005-0000-0000-000002270000}"/>
    <cellStyle name="Percent 9 5 3 4" xfId="7698" xr:uid="{00000000-0005-0000-0000-000003270000}"/>
    <cellStyle name="Percent 9 5 4" xfId="2905" xr:uid="{00000000-0005-0000-0000-000004270000}"/>
    <cellStyle name="Percent 9 5 4 2" xfId="5247" xr:uid="{00000000-0005-0000-0000-000005270000}"/>
    <cellStyle name="Percent 9 5 4 2 2" xfId="10042" xr:uid="{00000000-0005-0000-0000-000006270000}"/>
    <cellStyle name="Percent 9 5 4 3" xfId="7700" xr:uid="{00000000-0005-0000-0000-000007270000}"/>
    <cellStyle name="Percent 9 5 5" xfId="3047" xr:uid="{00000000-0005-0000-0000-000008270000}"/>
    <cellStyle name="Percent 9 5 5 2" xfId="10037" xr:uid="{00000000-0005-0000-0000-000009270000}"/>
    <cellStyle name="Percent 9 5 6" xfId="7695" xr:uid="{00000000-0005-0000-0000-00000A270000}"/>
    <cellStyle name="Percent 9 6" xfId="730" xr:uid="{00000000-0005-0000-0000-00000B270000}"/>
    <cellStyle name="Percent 9 6 2" xfId="1269" xr:uid="{00000000-0005-0000-0000-00000C270000}"/>
    <cellStyle name="Percent 9 6 2 2" xfId="2909" xr:uid="{00000000-0005-0000-0000-00000D270000}"/>
    <cellStyle name="Percent 9 6 2 2 2" xfId="5251" xr:uid="{00000000-0005-0000-0000-00000E270000}"/>
    <cellStyle name="Percent 9 6 2 2 2 2" xfId="10045" xr:uid="{00000000-0005-0000-0000-00000F270000}"/>
    <cellStyle name="Percent 9 6 2 2 3" xfId="7703" xr:uid="{00000000-0005-0000-0000-000010270000}"/>
    <cellStyle name="Percent 9 6 2 3" xfId="3613" xr:uid="{00000000-0005-0000-0000-000011270000}"/>
    <cellStyle name="Percent 9 6 2 3 2" xfId="10044" xr:uid="{00000000-0005-0000-0000-000012270000}"/>
    <cellStyle name="Percent 9 6 2 4" xfId="7702" xr:uid="{00000000-0005-0000-0000-000013270000}"/>
    <cellStyle name="Percent 9 6 3" xfId="2908" xr:uid="{00000000-0005-0000-0000-000014270000}"/>
    <cellStyle name="Percent 9 6 3 2" xfId="5250" xr:uid="{00000000-0005-0000-0000-000015270000}"/>
    <cellStyle name="Percent 9 6 3 2 2" xfId="10046" xr:uid="{00000000-0005-0000-0000-000016270000}"/>
    <cellStyle name="Percent 9 6 3 3" xfId="7704" xr:uid="{00000000-0005-0000-0000-000017270000}"/>
    <cellStyle name="Percent 9 6 4" xfId="3074" xr:uid="{00000000-0005-0000-0000-000018270000}"/>
    <cellStyle name="Percent 9 6 4 2" xfId="10043" xr:uid="{00000000-0005-0000-0000-000019270000}"/>
    <cellStyle name="Percent 9 6 5" xfId="7701" xr:uid="{00000000-0005-0000-0000-00001A270000}"/>
    <cellStyle name="Percent 9 7" xfId="1107" xr:uid="{00000000-0005-0000-0000-00001B270000}"/>
    <cellStyle name="Percent 9 7 2" xfId="2910" xr:uid="{00000000-0005-0000-0000-00001C270000}"/>
    <cellStyle name="Percent 9 7 2 2" xfId="5252" xr:uid="{00000000-0005-0000-0000-00001D270000}"/>
    <cellStyle name="Percent 9 7 2 2 2" xfId="10048" xr:uid="{00000000-0005-0000-0000-00001E270000}"/>
    <cellStyle name="Percent 9 7 2 3" xfId="7706" xr:uid="{00000000-0005-0000-0000-00001F270000}"/>
    <cellStyle name="Percent 9 7 3" xfId="3451" xr:uid="{00000000-0005-0000-0000-000020270000}"/>
    <cellStyle name="Percent 9 7 3 2" xfId="10047" xr:uid="{00000000-0005-0000-0000-000021270000}"/>
    <cellStyle name="Percent 9 7 4" xfId="7705" xr:uid="{00000000-0005-0000-0000-000022270000}"/>
    <cellStyle name="Percent 9 8" xfId="1593" xr:uid="{00000000-0005-0000-0000-000023270000}"/>
    <cellStyle name="Percent 9 8 2" xfId="2911" xr:uid="{00000000-0005-0000-0000-000024270000}"/>
    <cellStyle name="Percent 9 8 2 2" xfId="5253" xr:uid="{00000000-0005-0000-0000-000025270000}"/>
    <cellStyle name="Percent 9 8 2 2 2" xfId="10050" xr:uid="{00000000-0005-0000-0000-000026270000}"/>
    <cellStyle name="Percent 9 8 2 3" xfId="7708" xr:uid="{00000000-0005-0000-0000-000027270000}"/>
    <cellStyle name="Percent 9 8 3" xfId="3937" xr:uid="{00000000-0005-0000-0000-000028270000}"/>
    <cellStyle name="Percent 9 8 3 2" xfId="10049" xr:uid="{00000000-0005-0000-0000-000029270000}"/>
    <cellStyle name="Percent 9 8 4" xfId="7707" xr:uid="{00000000-0005-0000-0000-00002A270000}"/>
    <cellStyle name="Percent 9 9" xfId="783" xr:uid="{00000000-0005-0000-0000-00002B270000}"/>
    <cellStyle name="Percent 9 9 2" xfId="2912" xr:uid="{00000000-0005-0000-0000-00002C270000}"/>
    <cellStyle name="Percent 9 9 2 2" xfId="5254" xr:uid="{00000000-0005-0000-0000-00002D270000}"/>
    <cellStyle name="Percent 9 9 2 2 2" xfId="10052" xr:uid="{00000000-0005-0000-0000-00002E270000}"/>
    <cellStyle name="Percent 9 9 2 3" xfId="7710" xr:uid="{00000000-0005-0000-0000-00002F270000}"/>
    <cellStyle name="Percent 9 9 3" xfId="3127" xr:uid="{00000000-0005-0000-0000-000030270000}"/>
    <cellStyle name="Percent 9 9 3 2" xfId="10051" xr:uid="{00000000-0005-0000-0000-000031270000}"/>
    <cellStyle name="Percent 9 9 4" xfId="7709" xr:uid="{00000000-0005-0000-0000-000032270000}"/>
    <cellStyle name="Title" xfId="428" builtinId="15" customBuiltin="1"/>
    <cellStyle name="Title 2" xfId="429" xr:uid="{00000000-0005-0000-0000-000034270000}"/>
    <cellStyle name="Title 2 2" xfId="430" xr:uid="{00000000-0005-0000-0000-000035270000}"/>
    <cellStyle name="Title 2 3" xfId="431" xr:uid="{00000000-0005-0000-0000-000036270000}"/>
    <cellStyle name="Title 2 4" xfId="432" xr:uid="{00000000-0005-0000-0000-000037270000}"/>
    <cellStyle name="Title 3" xfId="433" xr:uid="{00000000-0005-0000-0000-000038270000}"/>
    <cellStyle name="Total" xfId="434" builtinId="25" customBuiltin="1"/>
    <cellStyle name="Total 2" xfId="435" xr:uid="{00000000-0005-0000-0000-00003A270000}"/>
    <cellStyle name="Total 2 2" xfId="436" xr:uid="{00000000-0005-0000-0000-00003B270000}"/>
    <cellStyle name="Total 2 2 2" xfId="437" xr:uid="{00000000-0005-0000-0000-00003C270000}"/>
    <cellStyle name="Total 2 3" xfId="438" xr:uid="{00000000-0005-0000-0000-00003D270000}"/>
    <cellStyle name="Total 2 3 2" xfId="439" xr:uid="{00000000-0005-0000-0000-00003E270000}"/>
    <cellStyle name="Total 2 4" xfId="440" xr:uid="{00000000-0005-0000-0000-00003F270000}"/>
    <cellStyle name="Total 2 4 2" xfId="441" xr:uid="{00000000-0005-0000-0000-000040270000}"/>
    <cellStyle name="Total 2 5" xfId="442" xr:uid="{00000000-0005-0000-0000-000041270000}"/>
    <cellStyle name="Total 3" xfId="443" xr:uid="{00000000-0005-0000-0000-000042270000}"/>
    <cellStyle name="Total 3 2" xfId="444" xr:uid="{00000000-0005-0000-0000-000043270000}"/>
    <cellStyle name="Warning Text" xfId="445" builtinId="11" customBuiltin="1"/>
    <cellStyle name="Warning Text 2" xfId="446" xr:uid="{00000000-0005-0000-0000-000045270000}"/>
    <cellStyle name="Warning Text 3" xfId="447" xr:uid="{00000000-0005-0000-0000-000046270000}"/>
  </cellStyles>
  <dxfs count="17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inancial-Management-Capital-Strategy\1.M.A.T\Budget%20Setting%20Process\Budget%202023-24\Budget%20Documentation\01%20-%20Original%20Documentation\S16%20-%20Plan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meetings"/>
      <sheetName val="Base Data"/>
      <sheetName val="FTE data"/>
      <sheetName val="App 3"/>
      <sheetName val="Fees &amp; Charges"/>
      <sheetName val="Benchmarking"/>
      <sheetName val="Capital Programme"/>
      <sheetName val="Capital propsals"/>
      <sheetName val="Invest to Save"/>
      <sheetName val="Efficiencies"/>
      <sheetName val="Service provision"/>
    </sheetNames>
    <sheetDataSet>
      <sheetData sheetId="0"/>
      <sheetData sheetId="1"/>
      <sheetData sheetId="2"/>
      <sheetData sheetId="3">
        <row r="74">
          <cell r="F74">
            <v>-45</v>
          </cell>
          <cell r="K74">
            <v>0</v>
          </cell>
          <cell r="L74">
            <v>-3</v>
          </cell>
          <cell r="N74">
            <v>0</v>
          </cell>
        </row>
        <row r="84">
          <cell r="F84">
            <v>0</v>
          </cell>
          <cell r="G84">
            <v>0</v>
          </cell>
          <cell r="H84">
            <v>0</v>
          </cell>
        </row>
        <row r="85">
          <cell r="F85">
            <v>0</v>
          </cell>
          <cell r="G85">
            <v>-96</v>
          </cell>
          <cell r="H85">
            <v>0</v>
          </cell>
        </row>
        <row r="86">
          <cell r="F86">
            <v>0</v>
          </cell>
          <cell r="G86">
            <v>0</v>
          </cell>
          <cell r="H86">
            <v>0</v>
          </cell>
        </row>
        <row r="90">
          <cell r="F90">
            <v>0</v>
          </cell>
          <cell r="G90">
            <v>0</v>
          </cell>
          <cell r="H90">
            <v>0</v>
          </cell>
        </row>
        <row r="91">
          <cell r="F91">
            <v>0</v>
          </cell>
          <cell r="G91">
            <v>0</v>
          </cell>
          <cell r="H91">
            <v>0</v>
          </cell>
        </row>
        <row r="92">
          <cell r="F92">
            <v>0</v>
          </cell>
          <cell r="G92">
            <v>0</v>
          </cell>
          <cell r="H92">
            <v>0</v>
          </cell>
        </row>
        <row r="96">
          <cell r="F96">
            <v>0</v>
          </cell>
          <cell r="G96">
            <v>0</v>
          </cell>
          <cell r="H96">
            <v>0</v>
          </cell>
        </row>
        <row r="97">
          <cell r="F97">
            <v>0</v>
          </cell>
          <cell r="G97">
            <v>0</v>
          </cell>
          <cell r="H97">
            <v>0</v>
          </cell>
        </row>
        <row r="98">
          <cell r="F98">
            <v>0</v>
          </cell>
          <cell r="G98">
            <v>0</v>
          </cell>
          <cell r="H98">
            <v>0</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6.bin"/><Relationship Id="rId3" Type="http://schemas.openxmlformats.org/officeDocument/2006/relationships/printerSettings" Target="../printerSettings/printerSettings71.bin"/><Relationship Id="rId7" Type="http://schemas.openxmlformats.org/officeDocument/2006/relationships/printerSettings" Target="../printerSettings/printerSettings75.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94.bin"/><Relationship Id="rId3" Type="http://schemas.openxmlformats.org/officeDocument/2006/relationships/printerSettings" Target="../printerSettings/printerSettings89.bin"/><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5" Type="http://schemas.openxmlformats.org/officeDocument/2006/relationships/printerSettings" Target="../printerSettings/printerSettings91.bin"/><Relationship Id="rId4" Type="http://schemas.openxmlformats.org/officeDocument/2006/relationships/printerSettings" Target="../printerSettings/printerSettings9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02.bin"/><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 Id="rId7" Type="http://schemas.openxmlformats.org/officeDocument/2006/relationships/printerSettings" Target="../printerSettings/printerSettings109.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20.bin"/><Relationship Id="rId3" Type="http://schemas.openxmlformats.org/officeDocument/2006/relationships/printerSettings" Target="../printerSettings/printerSettings115.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36.bin"/><Relationship Id="rId3" Type="http://schemas.openxmlformats.org/officeDocument/2006/relationships/printerSettings" Target="../printerSettings/printerSettings131.bin"/><Relationship Id="rId7" Type="http://schemas.openxmlformats.org/officeDocument/2006/relationships/printerSettings" Target="../printerSettings/printerSettings135.bin"/><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 Id="rId6" Type="http://schemas.openxmlformats.org/officeDocument/2006/relationships/printerSettings" Target="../printerSettings/printerSettings134.bin"/><Relationship Id="rId5" Type="http://schemas.openxmlformats.org/officeDocument/2006/relationships/printerSettings" Target="../printerSettings/printerSettings133.bin"/><Relationship Id="rId4" Type="http://schemas.openxmlformats.org/officeDocument/2006/relationships/printerSettings" Target="../printerSettings/printerSettings132.bin"/><Relationship Id="rId9" Type="http://schemas.openxmlformats.org/officeDocument/2006/relationships/printerSettings" Target="../printerSettings/printerSettings13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45.bin"/><Relationship Id="rId3" Type="http://schemas.openxmlformats.org/officeDocument/2006/relationships/printerSettings" Target="../printerSettings/printerSettings140.bin"/><Relationship Id="rId7" Type="http://schemas.openxmlformats.org/officeDocument/2006/relationships/printerSettings" Target="../printerSettings/printerSettings144.bin"/><Relationship Id="rId2" Type="http://schemas.openxmlformats.org/officeDocument/2006/relationships/printerSettings" Target="../printerSettings/printerSettings139.bin"/><Relationship Id="rId1" Type="http://schemas.openxmlformats.org/officeDocument/2006/relationships/printerSettings" Target="../printerSettings/printerSettings138.bin"/><Relationship Id="rId6" Type="http://schemas.openxmlformats.org/officeDocument/2006/relationships/printerSettings" Target="../printerSettings/printerSettings143.bin"/><Relationship Id="rId5" Type="http://schemas.openxmlformats.org/officeDocument/2006/relationships/printerSettings" Target="../printerSettings/printerSettings142.bin"/><Relationship Id="rId4" Type="http://schemas.openxmlformats.org/officeDocument/2006/relationships/printerSettings" Target="../printerSettings/printerSettings141.bin"/><Relationship Id="rId9" Type="http://schemas.openxmlformats.org/officeDocument/2006/relationships/printerSettings" Target="../printerSettings/printerSettings146.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54.bin"/><Relationship Id="rId3" Type="http://schemas.openxmlformats.org/officeDocument/2006/relationships/printerSettings" Target="../printerSettings/printerSettings149.bin"/><Relationship Id="rId7" Type="http://schemas.openxmlformats.org/officeDocument/2006/relationships/printerSettings" Target="../printerSettings/printerSettings153.bin"/><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 Id="rId6" Type="http://schemas.openxmlformats.org/officeDocument/2006/relationships/printerSettings" Target="../printerSettings/printerSettings152.bin"/><Relationship Id="rId5" Type="http://schemas.openxmlformats.org/officeDocument/2006/relationships/printerSettings" Target="../printerSettings/printerSettings151.bin"/><Relationship Id="rId4" Type="http://schemas.openxmlformats.org/officeDocument/2006/relationships/printerSettings" Target="../printerSettings/printerSettings15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N6"/>
  <sheetViews>
    <sheetView topLeftCell="A6" zoomScaleNormal="100" workbookViewId="0">
      <selection activeCell="A6" sqref="A6"/>
    </sheetView>
  </sheetViews>
  <sheetFormatPr defaultColWidth="9.453125" defaultRowHeight="12.5" x14ac:dyDescent="0.25"/>
  <cols>
    <col min="1" max="16384" width="9.453125" style="1"/>
  </cols>
  <sheetData>
    <row r="1" spans="1:14" ht="18" x14ac:dyDescent="0.4">
      <c r="K1" s="868"/>
      <c r="L1" s="868"/>
      <c r="M1" s="868"/>
      <c r="N1" s="868"/>
    </row>
    <row r="2" spans="1:14" x14ac:dyDescent="0.25">
      <c r="A2" s="867" t="s">
        <v>0</v>
      </c>
      <c r="B2" s="867"/>
      <c r="C2" s="867"/>
      <c r="D2" s="867"/>
      <c r="E2" s="867"/>
      <c r="F2" s="867"/>
      <c r="G2" s="867"/>
      <c r="H2" s="867"/>
      <c r="I2" s="867"/>
      <c r="J2" s="867"/>
      <c r="K2" s="867"/>
      <c r="L2" s="867"/>
      <c r="M2" s="867"/>
      <c r="N2" s="867"/>
    </row>
    <row r="3" spans="1:14" x14ac:dyDescent="0.25">
      <c r="A3" s="867"/>
      <c r="B3" s="867"/>
      <c r="C3" s="867"/>
      <c r="D3" s="867"/>
      <c r="E3" s="867"/>
      <c r="F3" s="867"/>
      <c r="G3" s="867"/>
      <c r="H3" s="867"/>
      <c r="I3" s="867"/>
      <c r="J3" s="867"/>
      <c r="K3" s="867"/>
      <c r="L3" s="867"/>
      <c r="M3" s="867"/>
      <c r="N3" s="867"/>
    </row>
    <row r="4" spans="1:14" x14ac:dyDescent="0.25">
      <c r="A4" s="867"/>
      <c r="B4" s="867"/>
      <c r="C4" s="867"/>
      <c r="D4" s="867"/>
      <c r="E4" s="867"/>
      <c r="F4" s="867"/>
      <c r="G4" s="867"/>
      <c r="H4" s="867"/>
      <c r="I4" s="867"/>
      <c r="J4" s="867"/>
      <c r="K4" s="867"/>
      <c r="L4" s="867"/>
      <c r="M4" s="867"/>
      <c r="N4" s="867"/>
    </row>
    <row r="5" spans="1:14" ht="409.5" customHeight="1" x14ac:dyDescent="0.25">
      <c r="A5" s="867"/>
      <c r="B5" s="867"/>
      <c r="C5" s="867"/>
      <c r="D5" s="867"/>
      <c r="E5" s="867"/>
      <c r="F5" s="867"/>
      <c r="G5" s="867"/>
      <c r="H5" s="867"/>
      <c r="I5" s="867"/>
      <c r="J5" s="867"/>
      <c r="K5" s="867"/>
      <c r="L5" s="867"/>
      <c r="M5" s="867"/>
      <c r="N5" s="867"/>
    </row>
    <row r="6" spans="1:14" ht="13" x14ac:dyDescent="0.3">
      <c r="C6" s="2"/>
    </row>
  </sheetData>
  <customSheetViews>
    <customSheetView guid="{242A1D50-B023-4375-88F3-03330C83BB86}" showPageBreaks="1" fitToPage="1" printArea="1" state="hidden" topLeftCell="A6">
      <selection activeCell="A6" sqref="A6"/>
      <pageMargins left="0" right="0" top="0" bottom="0" header="0" footer="0"/>
      <pageSetup paperSize="9" scale="98" orientation="landscape" r:id="rId1"/>
      <headerFooter alignWithMargins="0"/>
    </customSheetView>
    <customSheetView guid="{01AEB2D8-BD25-4AF6-BA65-BE63A8CD4A28}" fitToPage="1" state="hidden" topLeftCell="A6">
      <selection activeCell="A6" sqref="A6"/>
      <pageMargins left="0" right="0" top="0" bottom="0" header="0" footer="0"/>
      <pageSetup paperSize="9" orientation="landscape" r:id="rId2"/>
      <headerFooter alignWithMargins="0"/>
    </customSheetView>
    <customSheetView guid="{EC85F257-2A13-4044-B2FB-850030FFD6DE}" fitToPage="1" showRuler="0">
      <selection sqref="A1:IV65536"/>
      <pageMargins left="0" right="0" top="0" bottom="0" header="0" footer="0"/>
      <pageSetup paperSize="9" scale="99" orientation="landscape" verticalDpi="0" r:id="rId3"/>
      <headerFooter alignWithMargins="0"/>
    </customSheetView>
    <customSheetView guid="{08E17AC2-8BD7-43B4-BF01-BC1D56C64DA3}" fitToPage="1" state="hidden" topLeftCell="A6">
      <selection activeCell="A6" sqref="A6"/>
      <pageMargins left="0" right="0" top="0" bottom="0" header="0" footer="0"/>
      <pageSetup paperSize="9" orientation="landscape" r:id="rId4"/>
      <headerFooter alignWithMargins="0"/>
    </customSheetView>
    <customSheetView guid="{AF24D40B-3224-4D60-8FCB-474B57921262}" fitToPage="1" state="hidden" topLeftCell="A6">
      <selection activeCell="A6" sqref="A6"/>
      <pageMargins left="0" right="0" top="0" bottom="0" header="0" footer="0"/>
      <pageSetup paperSize="9" orientation="landscape" r:id="rId5"/>
      <headerFooter alignWithMargins="0"/>
    </customSheetView>
    <customSheetView guid="{7DE35345-7B21-4E32-A489-BC6087A604D4}" fitToPage="1" state="hidden" topLeftCell="A6">
      <selection activeCell="A6" sqref="A6"/>
      <pageMargins left="0" right="0" top="0" bottom="0" header="0" footer="0"/>
      <pageSetup paperSize="9" orientation="landscape" r:id="rId6"/>
      <headerFooter alignWithMargins="0"/>
    </customSheetView>
    <customSheetView guid="{68DBCC23-D44C-47B1-B3B6-7917C1AB8AF4}" fitToPage="1" state="hidden" topLeftCell="A6">
      <selection activeCell="A6" sqref="A6"/>
      <pageMargins left="0" right="0" top="0" bottom="0" header="0" footer="0"/>
      <pageSetup paperSize="9" orientation="landscape" r:id="rId7"/>
      <headerFooter alignWithMargins="0"/>
    </customSheetView>
    <customSheetView guid="{36F14ADE-748F-47F6-B747-5BE227F556B7}" showPageBreaks="1" fitToPage="1" printArea="1" state="hidden" topLeftCell="A6">
      <selection activeCell="A6" sqref="A6"/>
      <pageMargins left="0" right="0" top="0" bottom="0" header="0" footer="0"/>
      <pageSetup paperSize="9" orientation="landscape" r:id="rId8"/>
      <headerFooter alignWithMargins="0"/>
    </customSheetView>
  </customSheetViews>
  <mergeCells count="2">
    <mergeCell ref="A2:N5"/>
    <mergeCell ref="K1:N1"/>
  </mergeCells>
  <phoneticPr fontId="16" type="noConversion"/>
  <pageMargins left="0.74803149606299213" right="0.74803149606299213" top="0.98425196850393704" bottom="0.98425196850393704" header="0.51181102362204722" footer="0.51181102362204722"/>
  <pageSetup paperSize="9"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6" tint="0.39997558519241921"/>
    <pageSetUpPr fitToPage="1"/>
  </sheetPr>
  <dimension ref="A1:R139"/>
  <sheetViews>
    <sheetView zoomScaleNormal="100" zoomScaleSheetLayoutView="90" workbookViewId="0">
      <pane ySplit="3" topLeftCell="A13" activePane="bottomLeft" state="frozen"/>
      <selection activeCell="A61" sqref="A61"/>
      <selection pane="bottomLeft" activeCell="C23" sqref="C23"/>
    </sheetView>
  </sheetViews>
  <sheetFormatPr defaultColWidth="9.453125" defaultRowHeight="14" x14ac:dyDescent="0.25"/>
  <cols>
    <col min="1" max="1" width="7.453125" style="39" bestFit="1" customWidth="1"/>
    <col min="2" max="2" width="18" style="39" customWidth="1"/>
    <col min="3" max="3" width="66.26953125" style="39" bestFit="1" customWidth="1"/>
    <col min="4" max="4" width="3.453125" style="39" customWidth="1"/>
    <col min="5" max="5" width="9.453125" style="109" customWidth="1"/>
    <col min="6" max="9" width="10.54296875" style="39" customWidth="1"/>
    <col min="10" max="10" width="2.453125" style="39" customWidth="1"/>
    <col min="11" max="15" width="8.453125" style="39" customWidth="1"/>
    <col min="16" max="16" width="0" style="39" hidden="1" customWidth="1"/>
    <col min="17" max="16384" width="9.453125" style="39"/>
  </cols>
  <sheetData>
    <row r="1" spans="1:16" s="34" customFormat="1" ht="34.5" customHeight="1" x14ac:dyDescent="0.25">
      <c r="A1" s="111"/>
      <c r="B1" s="875" t="s">
        <v>25</v>
      </c>
      <c r="C1" s="875"/>
      <c r="D1" s="875"/>
      <c r="E1" s="875"/>
      <c r="F1" s="875"/>
      <c r="G1" s="875"/>
      <c r="H1" s="272"/>
      <c r="I1" s="272"/>
      <c r="K1" s="274"/>
      <c r="L1" s="274"/>
      <c r="M1" s="274"/>
      <c r="N1" s="274"/>
    </row>
    <row r="2" spans="1:16" s="34" customFormat="1" ht="20.149999999999999" customHeight="1" x14ac:dyDescent="0.25">
      <c r="A2" s="40"/>
      <c r="B2" s="39"/>
      <c r="C2" s="41" t="s">
        <v>78</v>
      </c>
      <c r="D2" s="41"/>
      <c r="E2" s="68"/>
      <c r="F2" s="182" t="s">
        <v>79</v>
      </c>
      <c r="G2" s="182" t="s">
        <v>80</v>
      </c>
      <c r="H2" s="182" t="s">
        <v>81</v>
      </c>
      <c r="I2" s="182" t="s">
        <v>82</v>
      </c>
      <c r="J2" s="233"/>
      <c r="K2" s="881"/>
      <c r="L2" s="881"/>
      <c r="M2" s="881"/>
      <c r="N2" s="881"/>
      <c r="O2" s="881"/>
    </row>
    <row r="3" spans="1:16" s="36" customFormat="1" ht="44" x14ac:dyDescent="0.25">
      <c r="A3" s="39"/>
      <c r="B3" s="39"/>
      <c r="C3" s="41"/>
      <c r="D3" s="41"/>
      <c r="E3" s="147" t="s">
        <v>83</v>
      </c>
      <c r="F3" s="182" t="s">
        <v>84</v>
      </c>
      <c r="G3" s="182" t="s">
        <v>84</v>
      </c>
      <c r="H3" s="182" t="s">
        <v>84</v>
      </c>
      <c r="I3" s="182" t="s">
        <v>84</v>
      </c>
      <c r="J3" s="233"/>
      <c r="K3" s="183" t="s">
        <v>79</v>
      </c>
      <c r="L3" s="183" t="s">
        <v>80</v>
      </c>
      <c r="M3" s="183" t="s">
        <v>81</v>
      </c>
      <c r="N3" s="183" t="s">
        <v>82</v>
      </c>
      <c r="O3" s="428" t="s">
        <v>35</v>
      </c>
    </row>
    <row r="4" spans="1:16" x14ac:dyDescent="0.25">
      <c r="B4" s="47"/>
      <c r="C4" s="90"/>
      <c r="D4" s="90"/>
      <c r="E4" s="141"/>
      <c r="F4" s="49"/>
      <c r="G4" s="49"/>
      <c r="H4" s="49"/>
      <c r="I4" s="49"/>
      <c r="K4" s="46"/>
      <c r="L4" s="46"/>
      <c r="M4" s="46"/>
      <c r="N4" s="46"/>
      <c r="O4" s="46"/>
    </row>
    <row r="5" spans="1:16" s="36" customFormat="1" x14ac:dyDescent="0.25">
      <c r="A5" s="50"/>
      <c r="B5" s="41" t="s">
        <v>8</v>
      </c>
      <c r="C5" s="39"/>
      <c r="D5" s="39"/>
      <c r="E5" s="141"/>
      <c r="F5" s="136"/>
      <c r="G5" s="136"/>
      <c r="H5" s="136"/>
      <c r="I5" s="136"/>
      <c r="J5" s="39"/>
      <c r="K5" s="39"/>
      <c r="L5" s="39"/>
      <c r="M5" s="39"/>
      <c r="N5" s="39"/>
      <c r="O5" s="39"/>
    </row>
    <row r="6" spans="1:16" s="36" customFormat="1" x14ac:dyDescent="0.25">
      <c r="A6" s="50"/>
      <c r="B6" s="51"/>
      <c r="C6" s="52"/>
      <c r="D6" s="89"/>
      <c r="E6" s="188"/>
      <c r="F6" s="184"/>
      <c r="G6" s="184"/>
      <c r="H6" s="184"/>
      <c r="I6" s="184"/>
      <c r="J6" s="39"/>
      <c r="K6" s="54"/>
      <c r="L6" s="54"/>
      <c r="M6" s="54"/>
      <c r="N6" s="54"/>
      <c r="O6" s="54">
        <f>+SUM(K6:N6)</f>
        <v>0</v>
      </c>
    </row>
    <row r="7" spans="1:16" x14ac:dyDescent="0.25">
      <c r="A7" s="50"/>
      <c r="B7" s="55"/>
      <c r="C7" s="56"/>
      <c r="D7" s="90"/>
      <c r="E7" s="141"/>
      <c r="F7" s="137"/>
      <c r="G7" s="137"/>
      <c r="H7" s="137"/>
      <c r="I7" s="137"/>
      <c r="K7" s="57"/>
      <c r="L7" s="57"/>
      <c r="M7" s="57"/>
      <c r="N7" s="57"/>
      <c r="O7" s="57"/>
    </row>
    <row r="8" spans="1:16" ht="15.75" customHeight="1" thickBot="1" x14ac:dyDescent="0.3">
      <c r="A8" s="50"/>
      <c r="B8" s="879" t="s">
        <v>85</v>
      </c>
      <c r="C8" s="879"/>
      <c r="D8" s="58"/>
      <c r="E8" s="141"/>
      <c r="F8" s="185">
        <f>SUM(F6:F7)</f>
        <v>0</v>
      </c>
      <c r="G8" s="185">
        <f>SUM(G6:G7)</f>
        <v>0</v>
      </c>
      <c r="H8" s="185">
        <f>SUM(H6:H7)</f>
        <v>0</v>
      </c>
      <c r="I8" s="185">
        <f>SUM(I6:I7)</f>
        <v>0</v>
      </c>
      <c r="K8" s="138">
        <f>SUM(K6:K7)</f>
        <v>0</v>
      </c>
      <c r="L8" s="138">
        <f>SUM(L6:L7)</f>
        <v>0</v>
      </c>
      <c r="M8" s="138">
        <f>SUM(M6:M7)</f>
        <v>0</v>
      </c>
      <c r="N8" s="138">
        <f>SUM(N6:N7)</f>
        <v>0</v>
      </c>
      <c r="O8" s="138">
        <f>SUM(O6:O7)</f>
        <v>0</v>
      </c>
    </row>
    <row r="9" spans="1:16" s="36" customFormat="1" x14ac:dyDescent="0.25">
      <c r="A9" s="50"/>
      <c r="B9" s="39"/>
      <c r="C9" s="39"/>
      <c r="D9" s="39"/>
      <c r="E9" s="141"/>
      <c r="F9" s="136"/>
      <c r="G9" s="136"/>
      <c r="H9" s="136"/>
      <c r="I9" s="136"/>
      <c r="J9" s="39"/>
      <c r="K9" s="39"/>
      <c r="L9" s="39"/>
      <c r="M9" s="39"/>
      <c r="N9" s="39"/>
      <c r="O9" s="39"/>
    </row>
    <row r="10" spans="1:16" s="36" customFormat="1" x14ac:dyDescent="0.25">
      <c r="A10" s="50"/>
      <c r="B10" s="41" t="s">
        <v>9</v>
      </c>
      <c r="C10" s="39"/>
      <c r="D10" s="39"/>
      <c r="E10" s="141"/>
      <c r="F10" s="136"/>
      <c r="G10" s="136"/>
      <c r="H10" s="136"/>
      <c r="I10" s="136"/>
      <c r="J10" s="39"/>
      <c r="K10" s="39"/>
      <c r="L10" s="39"/>
      <c r="M10" s="39"/>
      <c r="N10" s="39"/>
      <c r="O10" s="39"/>
    </row>
    <row r="11" spans="1:16" s="67" customFormat="1" ht="42" x14ac:dyDescent="0.25">
      <c r="A11" s="50">
        <v>1</v>
      </c>
      <c r="B11" s="653" t="s">
        <v>190</v>
      </c>
      <c r="C11" s="654" t="s">
        <v>604</v>
      </c>
      <c r="D11" s="151"/>
      <c r="E11" s="141"/>
      <c r="F11" s="638">
        <f>-65+65</f>
        <v>0</v>
      </c>
      <c r="G11" s="638">
        <f>-65+65</f>
        <v>0</v>
      </c>
      <c r="H11" s="638">
        <v>-440</v>
      </c>
      <c r="I11" s="638"/>
      <c r="K11" s="659">
        <f>-1+1</f>
        <v>0</v>
      </c>
      <c r="L11" s="659">
        <f>-1+1</f>
        <v>0</v>
      </c>
      <c r="M11" s="659">
        <v>-6</v>
      </c>
      <c r="N11" s="659"/>
      <c r="O11" s="659">
        <f>+SUM(K11:N11)</f>
        <v>-6</v>
      </c>
      <c r="P11" s="67" t="s">
        <v>191</v>
      </c>
    </row>
    <row r="12" spans="1:16" s="67" customFormat="1" ht="28" x14ac:dyDescent="0.25">
      <c r="A12" s="50">
        <f t="shared" ref="A12:A20" si="0">A11+1</f>
        <v>2</v>
      </c>
      <c r="B12" s="653" t="s">
        <v>190</v>
      </c>
      <c r="C12" s="654" t="s">
        <v>605</v>
      </c>
      <c r="D12" s="151"/>
      <c r="E12" s="141"/>
      <c r="F12" s="638">
        <f>65-65</f>
        <v>0</v>
      </c>
      <c r="G12" s="638">
        <f>65-65</f>
        <v>0</v>
      </c>
      <c r="H12" s="638">
        <v>360</v>
      </c>
      <c r="I12" s="638"/>
      <c r="K12" s="659"/>
      <c r="L12" s="659"/>
      <c r="M12" s="659"/>
      <c r="N12" s="659"/>
      <c r="O12" s="659">
        <f>+SUM(K12:N12)</f>
        <v>0</v>
      </c>
      <c r="P12" s="67" t="s">
        <v>191</v>
      </c>
    </row>
    <row r="13" spans="1:16" s="67" customFormat="1" ht="42" x14ac:dyDescent="0.25">
      <c r="A13" s="50">
        <v>3</v>
      </c>
      <c r="B13" s="653" t="s">
        <v>190</v>
      </c>
      <c r="C13" s="654" t="s">
        <v>606</v>
      </c>
      <c r="D13" s="151"/>
      <c r="E13" s="141"/>
      <c r="F13" s="638">
        <f>80-80</f>
        <v>0</v>
      </c>
      <c r="G13" s="638">
        <f>80-80</f>
        <v>0</v>
      </c>
      <c r="H13" s="638">
        <v>80</v>
      </c>
      <c r="I13" s="638"/>
      <c r="K13" s="659"/>
      <c r="L13" s="659"/>
      <c r="M13" s="659"/>
      <c r="N13" s="659"/>
      <c r="O13" s="659">
        <f t="shared" ref="O13:O23" si="1">+SUM(K13:N13)</f>
        <v>0</v>
      </c>
    </row>
    <row r="14" spans="1:16" s="796" customFormat="1" ht="28" x14ac:dyDescent="0.25">
      <c r="A14" s="50">
        <v>4</v>
      </c>
      <c r="B14" s="799" t="s">
        <v>192</v>
      </c>
      <c r="C14" s="800" t="s">
        <v>607</v>
      </c>
      <c r="D14" s="151"/>
      <c r="E14" s="141"/>
      <c r="F14" s="636">
        <v>70</v>
      </c>
      <c r="G14" s="636"/>
      <c r="H14" s="636">
        <v>-70</v>
      </c>
      <c r="I14" s="636"/>
      <c r="K14" s="660"/>
      <c r="L14" s="660"/>
      <c r="M14" s="660"/>
      <c r="N14" s="660"/>
      <c r="O14" s="660"/>
    </row>
    <row r="15" spans="1:16" s="796" customFormat="1" ht="28" x14ac:dyDescent="0.25">
      <c r="A15" s="50">
        <v>5</v>
      </c>
      <c r="B15" s="799" t="s">
        <v>192</v>
      </c>
      <c r="C15" s="800" t="s">
        <v>608</v>
      </c>
      <c r="D15" s="151"/>
      <c r="E15" s="141"/>
      <c r="F15" s="636">
        <v>-70</v>
      </c>
      <c r="G15" s="636"/>
      <c r="H15" s="636">
        <v>70</v>
      </c>
      <c r="I15" s="636"/>
      <c r="K15" s="660"/>
      <c r="L15" s="660"/>
      <c r="M15" s="660"/>
      <c r="N15" s="660"/>
      <c r="O15" s="660"/>
    </row>
    <row r="16" spans="1:16" s="67" customFormat="1" ht="28" x14ac:dyDescent="0.25">
      <c r="A16" s="50">
        <v>6</v>
      </c>
      <c r="B16" s="657" t="s">
        <v>194</v>
      </c>
      <c r="C16" s="657" t="s">
        <v>195</v>
      </c>
      <c r="D16" s="151"/>
      <c r="E16" s="141" t="s">
        <v>54</v>
      </c>
      <c r="F16" s="636"/>
      <c r="G16" s="636"/>
      <c r="H16" s="636">
        <f>-125+125</f>
        <v>0</v>
      </c>
      <c r="I16" s="636">
        <v>-125</v>
      </c>
      <c r="K16" s="660"/>
      <c r="L16" s="660"/>
      <c r="M16" s="660"/>
      <c r="N16" s="660"/>
      <c r="O16" s="660">
        <f t="shared" si="1"/>
        <v>0</v>
      </c>
    </row>
    <row r="17" spans="1:18" s="67" customFormat="1" ht="28" x14ac:dyDescent="0.25">
      <c r="A17" s="50">
        <f t="shared" si="0"/>
        <v>7</v>
      </c>
      <c r="B17" s="657" t="s">
        <v>190</v>
      </c>
      <c r="C17" s="657" t="s">
        <v>196</v>
      </c>
      <c r="D17" s="151"/>
      <c r="E17" s="141"/>
      <c r="F17" s="636">
        <v>188</v>
      </c>
      <c r="G17" s="636"/>
      <c r="H17" s="636"/>
      <c r="I17" s="636"/>
      <c r="K17" s="660"/>
      <c r="L17" s="660"/>
      <c r="M17" s="660"/>
      <c r="N17" s="660"/>
      <c r="O17" s="660"/>
    </row>
    <row r="18" spans="1:18" s="67" customFormat="1" ht="28" x14ac:dyDescent="0.25">
      <c r="A18" s="50">
        <f t="shared" si="0"/>
        <v>8</v>
      </c>
      <c r="B18" s="657" t="s">
        <v>192</v>
      </c>
      <c r="C18" s="657" t="s">
        <v>197</v>
      </c>
      <c r="D18" s="151"/>
      <c r="E18" s="141"/>
      <c r="F18" s="636">
        <v>23</v>
      </c>
      <c r="G18" s="636"/>
      <c r="H18" s="636"/>
      <c r="I18" s="636"/>
      <c r="K18" s="660"/>
      <c r="L18" s="660"/>
      <c r="M18" s="660"/>
      <c r="N18" s="660"/>
      <c r="O18" s="660"/>
    </row>
    <row r="19" spans="1:18" s="67" customFormat="1" ht="28" x14ac:dyDescent="0.25">
      <c r="A19" s="50">
        <f t="shared" si="0"/>
        <v>9</v>
      </c>
      <c r="B19" s="657" t="s">
        <v>192</v>
      </c>
      <c r="C19" s="657" t="s">
        <v>198</v>
      </c>
      <c r="D19" s="151"/>
      <c r="E19" s="141"/>
      <c r="F19" s="636">
        <v>100</v>
      </c>
      <c r="G19" s="636"/>
      <c r="H19" s="636"/>
      <c r="I19" s="636"/>
      <c r="K19" s="660"/>
      <c r="L19" s="660"/>
      <c r="M19" s="660"/>
      <c r="N19" s="660"/>
      <c r="O19" s="660"/>
    </row>
    <row r="20" spans="1:18" s="67" customFormat="1" ht="28" x14ac:dyDescent="0.25">
      <c r="A20" s="50">
        <f t="shared" si="0"/>
        <v>10</v>
      </c>
      <c r="B20" s="657" t="s">
        <v>192</v>
      </c>
      <c r="C20" s="657" t="s">
        <v>199</v>
      </c>
      <c r="D20" s="151"/>
      <c r="E20" s="141"/>
      <c r="F20" s="636">
        <v>1162</v>
      </c>
      <c r="G20" s="636"/>
      <c r="H20" s="636"/>
      <c r="I20" s="636"/>
      <c r="K20" s="660"/>
      <c r="L20" s="660"/>
      <c r="M20" s="660"/>
      <c r="N20" s="660"/>
      <c r="O20" s="660"/>
    </row>
    <row r="21" spans="1:18" s="796" customFormat="1" x14ac:dyDescent="0.25">
      <c r="A21" s="50">
        <v>11</v>
      </c>
      <c r="B21" s="657" t="s">
        <v>193</v>
      </c>
      <c r="C21" s="657" t="s">
        <v>609</v>
      </c>
      <c r="D21" s="151"/>
      <c r="E21" s="141"/>
      <c r="F21" s="636">
        <v>100</v>
      </c>
      <c r="G21" s="636"/>
      <c r="H21" s="636">
        <v>-100</v>
      </c>
      <c r="I21" s="636"/>
      <c r="K21" s="660">
        <v>1</v>
      </c>
      <c r="L21" s="660"/>
      <c r="M21" s="660">
        <v>-1</v>
      </c>
      <c r="N21" s="660"/>
      <c r="O21" s="660"/>
    </row>
    <row r="22" spans="1:18" s="796" customFormat="1" x14ac:dyDescent="0.25">
      <c r="A22" s="50">
        <v>12</v>
      </c>
      <c r="B22" s="657" t="s">
        <v>610</v>
      </c>
      <c r="C22" s="657" t="s">
        <v>660</v>
      </c>
      <c r="D22" s="151"/>
      <c r="E22" s="141"/>
      <c r="F22" s="636">
        <v>70</v>
      </c>
      <c r="G22" s="636"/>
      <c r="H22" s="636"/>
      <c r="I22" s="636"/>
      <c r="K22" s="660"/>
      <c r="L22" s="660"/>
      <c r="M22" s="660"/>
      <c r="N22" s="660"/>
      <c r="O22" s="660"/>
    </row>
    <row r="23" spans="1:18" s="67" customFormat="1" x14ac:dyDescent="0.25">
      <c r="A23" s="105"/>
      <c r="B23" s="537"/>
      <c r="C23" s="186"/>
      <c r="D23" s="151"/>
      <c r="E23" s="141"/>
      <c r="F23" s="189"/>
      <c r="G23" s="189"/>
      <c r="H23" s="189"/>
      <c r="I23" s="189"/>
      <c r="K23" s="570"/>
      <c r="L23" s="570"/>
      <c r="M23" s="570"/>
      <c r="N23" s="570"/>
      <c r="O23" s="570">
        <f t="shared" si="1"/>
        <v>0</v>
      </c>
    </row>
    <row r="24" spans="1:18" x14ac:dyDescent="0.25">
      <c r="A24" s="50"/>
      <c r="B24" s="55"/>
      <c r="C24" s="56"/>
      <c r="D24" s="90"/>
      <c r="E24" s="141"/>
      <c r="F24" s="137"/>
      <c r="G24" s="137"/>
      <c r="H24" s="137"/>
      <c r="I24" s="137"/>
      <c r="K24" s="57"/>
      <c r="L24" s="57"/>
      <c r="M24" s="57"/>
      <c r="N24" s="57"/>
      <c r="O24" s="57"/>
    </row>
    <row r="25" spans="1:18" ht="14.5" thickBot="1" x14ac:dyDescent="0.3">
      <c r="A25" s="50"/>
      <c r="B25" s="874" t="s">
        <v>88</v>
      </c>
      <c r="C25" s="874"/>
      <c r="D25" s="58"/>
      <c r="E25" s="141"/>
      <c r="F25" s="195">
        <f>SUM(F11:F24)</f>
        <v>1643</v>
      </c>
      <c r="G25" s="195">
        <f>SUM(G11:G24)</f>
        <v>0</v>
      </c>
      <c r="H25" s="195">
        <f>SUM(H11:H24)</f>
        <v>-100</v>
      </c>
      <c r="I25" s="195">
        <f>SUM(I11:I24)</f>
        <v>-125</v>
      </c>
      <c r="J25" s="67"/>
      <c r="K25" s="196">
        <f>SUM(K11:K24)</f>
        <v>1</v>
      </c>
      <c r="L25" s="196">
        <f>SUM(L11:L24)</f>
        <v>0</v>
      </c>
      <c r="M25" s="196">
        <f>SUM(M11:M24)</f>
        <v>-7</v>
      </c>
      <c r="N25" s="196">
        <f>SUM(N11:N24)</f>
        <v>0</v>
      </c>
      <c r="O25" s="196">
        <f>SUM(O11:O24)</f>
        <v>-6</v>
      </c>
    </row>
    <row r="26" spans="1:18" x14ac:dyDescent="0.25">
      <c r="B26" s="197"/>
      <c r="C26" s="151"/>
      <c r="D26" s="90"/>
      <c r="E26" s="141"/>
      <c r="F26" s="118"/>
      <c r="G26" s="118"/>
      <c r="H26" s="118"/>
      <c r="I26" s="118"/>
      <c r="J26" s="67"/>
      <c r="K26" s="198"/>
      <c r="L26" s="198"/>
      <c r="M26" s="198"/>
      <c r="N26" s="198"/>
      <c r="O26" s="198"/>
    </row>
    <row r="27" spans="1:18" x14ac:dyDescent="0.25">
      <c r="B27" s="878" t="s">
        <v>10</v>
      </c>
      <c r="C27" s="878"/>
      <c r="D27" s="90"/>
      <c r="E27" s="141"/>
      <c r="F27" s="200"/>
      <c r="G27" s="200"/>
      <c r="H27" s="200"/>
      <c r="I27" s="200"/>
      <c r="J27" s="67"/>
      <c r="K27" s="201"/>
      <c r="L27" s="201"/>
      <c r="M27" s="201"/>
      <c r="N27" s="201"/>
      <c r="O27" s="201"/>
    </row>
    <row r="28" spans="1:18" s="38" customFormat="1" ht="56" x14ac:dyDescent="0.25">
      <c r="A28" s="50">
        <v>13</v>
      </c>
      <c r="B28" s="654" t="s">
        <v>190</v>
      </c>
      <c r="C28" s="651" t="s">
        <v>617</v>
      </c>
      <c r="D28" s="151"/>
      <c r="E28" s="141"/>
      <c r="F28" s="662">
        <f>-60+60</f>
        <v>0</v>
      </c>
      <c r="G28" s="662">
        <f>-60+60</f>
        <v>0</v>
      </c>
      <c r="H28" s="638">
        <v>-60</v>
      </c>
      <c r="I28" s="638"/>
      <c r="J28" s="67"/>
      <c r="K28" s="642">
        <f>-1+1</f>
        <v>0</v>
      </c>
      <c r="L28" s="642">
        <f>-1+1</f>
        <v>0</v>
      </c>
      <c r="M28" s="642">
        <v>-1</v>
      </c>
      <c r="N28" s="642"/>
      <c r="O28" s="642">
        <f>+SUM(K28:N28)</f>
        <v>-1</v>
      </c>
      <c r="P28" s="144" t="s">
        <v>200</v>
      </c>
      <c r="Q28" s="144"/>
      <c r="R28" s="144"/>
    </row>
    <row r="29" spans="1:18" s="38" customFormat="1" ht="42" x14ac:dyDescent="0.25">
      <c r="A29" s="50">
        <f>A28+1</f>
        <v>14</v>
      </c>
      <c r="B29" s="646" t="s">
        <v>201</v>
      </c>
      <c r="C29" s="651" t="s">
        <v>202</v>
      </c>
      <c r="D29" s="150"/>
      <c r="E29" s="141"/>
      <c r="F29" s="661"/>
      <c r="G29" s="661">
        <f>-20+20</f>
        <v>0</v>
      </c>
      <c r="H29" s="638">
        <v>-20</v>
      </c>
      <c r="I29" s="638"/>
      <c r="J29" s="67"/>
      <c r="K29" s="642">
        <f>-1+1</f>
        <v>0</v>
      </c>
      <c r="L29" s="661"/>
      <c r="M29" s="642">
        <v>-1</v>
      </c>
      <c r="N29" s="642"/>
      <c r="O29" s="642">
        <f>+SUM(K29:N29)</f>
        <v>-1</v>
      </c>
      <c r="P29" s="144"/>
      <c r="Q29" s="144"/>
      <c r="R29" s="144"/>
    </row>
    <row r="30" spans="1:18" ht="28" x14ac:dyDescent="0.25">
      <c r="A30" s="50">
        <f>A29+1</f>
        <v>15</v>
      </c>
      <c r="B30" s="646" t="s">
        <v>194</v>
      </c>
      <c r="C30" s="645" t="s">
        <v>203</v>
      </c>
      <c r="D30" s="150"/>
      <c r="E30" s="141"/>
      <c r="F30" s="661">
        <f>-30+22-200</f>
        <v>-208</v>
      </c>
      <c r="G30" s="661">
        <f>-10-100</f>
        <v>-110</v>
      </c>
      <c r="H30" s="638">
        <f>-10-100</f>
        <v>-110</v>
      </c>
      <c r="I30" s="638">
        <v>-10</v>
      </c>
      <c r="J30" s="67"/>
      <c r="K30" s="661"/>
      <c r="L30" s="661"/>
      <c r="M30" s="642"/>
      <c r="N30" s="642"/>
      <c r="O30" s="661"/>
      <c r="P30" s="39" t="s">
        <v>204</v>
      </c>
    </row>
    <row r="31" spans="1:18" x14ac:dyDescent="0.25">
      <c r="A31" s="50"/>
      <c r="B31" s="153"/>
      <c r="C31" s="153"/>
      <c r="D31" s="150"/>
      <c r="E31" s="188"/>
      <c r="F31" s="571"/>
      <c r="G31" s="571"/>
      <c r="H31" s="189"/>
      <c r="I31" s="189"/>
      <c r="J31" s="67"/>
      <c r="K31" s="571"/>
      <c r="L31" s="571"/>
      <c r="M31" s="190"/>
      <c r="N31" s="190"/>
      <c r="O31" s="584"/>
    </row>
    <row r="32" spans="1:18" x14ac:dyDescent="0.25">
      <c r="A32" s="50"/>
      <c r="B32" s="253"/>
      <c r="C32" s="253"/>
      <c r="D32" s="151"/>
      <c r="E32" s="141"/>
      <c r="F32" s="118"/>
      <c r="G32" s="118"/>
      <c r="H32" s="118"/>
      <c r="I32" s="118"/>
      <c r="K32" s="308"/>
      <c r="L32" s="308"/>
      <c r="M32" s="308"/>
      <c r="N32" s="308"/>
      <c r="O32" s="308"/>
    </row>
    <row r="33" spans="1:16" ht="14.5" thickBot="1" x14ac:dyDescent="0.3">
      <c r="B33" s="877" t="s">
        <v>89</v>
      </c>
      <c r="C33" s="877"/>
      <c r="D33" s="60"/>
      <c r="E33" s="141"/>
      <c r="F33" s="195">
        <f>SUM(F28:F31)</f>
        <v>-208</v>
      </c>
      <c r="G33" s="195">
        <f>SUM(G28:G31)</f>
        <v>-110</v>
      </c>
      <c r="H33" s="195">
        <f>SUM(H28:H31)</f>
        <v>-190</v>
      </c>
      <c r="I33" s="195">
        <f>SUM(I28:I31)</f>
        <v>-10</v>
      </c>
      <c r="J33" s="67"/>
      <c r="K33" s="223">
        <f>SUM(K28:K31)</f>
        <v>0</v>
      </c>
      <c r="L33" s="223">
        <f>SUM(L28:L31)</f>
        <v>0</v>
      </c>
      <c r="M33" s="223">
        <f>SUM(M28:M31)</f>
        <v>-2</v>
      </c>
      <c r="N33" s="223">
        <f>SUM(N28:N31)</f>
        <v>0</v>
      </c>
      <c r="O33" s="223">
        <f>SUM(O28:O31)</f>
        <v>-2</v>
      </c>
    </row>
    <row r="34" spans="1:16" x14ac:dyDescent="0.25">
      <c r="B34" s="60"/>
      <c r="C34" s="60"/>
      <c r="D34" s="60"/>
      <c r="E34" s="141"/>
      <c r="F34" s="139"/>
      <c r="G34" s="139"/>
      <c r="H34" s="139"/>
      <c r="I34" s="139"/>
      <c r="K34" s="61"/>
      <c r="L34" s="61"/>
      <c r="M34" s="61"/>
      <c r="N34" s="61"/>
      <c r="O34" s="61"/>
    </row>
    <row r="35" spans="1:16" ht="15.75" customHeight="1" x14ac:dyDescent="0.25">
      <c r="A35" s="50"/>
      <c r="B35" s="149" t="s">
        <v>11</v>
      </c>
      <c r="C35" s="59"/>
      <c r="D35" s="90"/>
      <c r="E35" s="141"/>
      <c r="F35" s="140"/>
      <c r="G35" s="140"/>
      <c r="H35" s="140"/>
      <c r="I35" s="140"/>
      <c r="K35" s="62"/>
      <c r="L35" s="62"/>
      <c r="M35" s="62"/>
      <c r="N35" s="62"/>
      <c r="O35" s="62"/>
    </row>
    <row r="36" spans="1:16" s="67" customFormat="1" ht="28" x14ac:dyDescent="0.25">
      <c r="A36" s="50">
        <f>A30+1</f>
        <v>16</v>
      </c>
      <c r="B36" s="656" t="s">
        <v>205</v>
      </c>
      <c r="C36" s="651" t="s">
        <v>206</v>
      </c>
      <c r="D36" s="521"/>
      <c r="E36" s="539" t="s">
        <v>55</v>
      </c>
      <c r="F36" s="663">
        <f>-500+500</f>
        <v>0</v>
      </c>
      <c r="G36" s="663"/>
      <c r="H36" s="661">
        <v>-100</v>
      </c>
      <c r="I36" s="661"/>
      <c r="K36" s="663"/>
      <c r="L36" s="663"/>
      <c r="M36" s="663"/>
      <c r="N36" s="663"/>
      <c r="O36" s="663"/>
      <c r="P36" s="67" t="s">
        <v>204</v>
      </c>
    </row>
    <row r="37" spans="1:16" s="67" customFormat="1" x14ac:dyDescent="0.25">
      <c r="A37" s="105">
        <v>17</v>
      </c>
      <c r="B37" s="801" t="s">
        <v>194</v>
      </c>
      <c r="C37" s="802" t="s">
        <v>611</v>
      </c>
      <c r="D37" s="521"/>
      <c r="E37" s="539"/>
      <c r="F37" s="803"/>
      <c r="G37" s="803"/>
      <c r="H37" s="804">
        <v>-25</v>
      </c>
      <c r="I37" s="804"/>
      <c r="K37" s="803"/>
      <c r="L37" s="803"/>
      <c r="M37" s="803"/>
      <c r="N37" s="803"/>
      <c r="O37" s="803"/>
    </row>
    <row r="38" spans="1:16" x14ac:dyDescent="0.25">
      <c r="A38" s="50"/>
      <c r="B38" s="191"/>
      <c r="C38" s="192"/>
      <c r="D38" s="90"/>
      <c r="E38" s="141"/>
      <c r="F38" s="193"/>
      <c r="G38" s="193"/>
      <c r="H38" s="193"/>
      <c r="I38" s="193"/>
      <c r="J38" s="67"/>
      <c r="K38" s="194"/>
      <c r="L38" s="194"/>
      <c r="M38" s="194"/>
      <c r="N38" s="194"/>
      <c r="O38" s="194"/>
    </row>
    <row r="39" spans="1:16" ht="14.5" thickBot="1" x14ac:dyDescent="0.3">
      <c r="A39" s="50"/>
      <c r="B39" s="874" t="s">
        <v>90</v>
      </c>
      <c r="C39" s="874"/>
      <c r="D39" s="58"/>
      <c r="E39" s="141"/>
      <c r="F39" s="195">
        <f>SUM(F36:F38)</f>
        <v>0</v>
      </c>
      <c r="G39" s="195">
        <f>SUM(G36:G38)</f>
        <v>0</v>
      </c>
      <c r="H39" s="195">
        <f>SUM(H36:H38)</f>
        <v>-125</v>
      </c>
      <c r="I39" s="195">
        <f>SUM(I36:I38)</f>
        <v>0</v>
      </c>
      <c r="J39" s="67"/>
      <c r="K39" s="196"/>
      <c r="L39" s="196"/>
      <c r="M39" s="196"/>
      <c r="N39" s="196"/>
      <c r="O39" s="196">
        <f>SUM(O36:O38)</f>
        <v>0</v>
      </c>
    </row>
    <row r="40" spans="1:16" x14ac:dyDescent="0.25">
      <c r="B40" s="157"/>
      <c r="C40" s="157"/>
      <c r="D40" s="60"/>
      <c r="E40" s="141"/>
      <c r="F40" s="99"/>
      <c r="G40" s="99"/>
      <c r="H40" s="99"/>
      <c r="I40" s="99"/>
      <c r="J40" s="67"/>
      <c r="K40" s="203"/>
      <c r="L40" s="203"/>
      <c r="M40" s="203"/>
      <c r="N40" s="203"/>
      <c r="O40" s="203"/>
    </row>
    <row r="41" spans="1:16" ht="15.75" customHeight="1" x14ac:dyDescent="0.25">
      <c r="A41" s="50"/>
      <c r="B41" s="104" t="s">
        <v>91</v>
      </c>
      <c r="C41" s="67"/>
      <c r="E41" s="141"/>
      <c r="F41" s="142"/>
      <c r="G41" s="142"/>
      <c r="H41" s="142"/>
      <c r="I41" s="142"/>
      <c r="J41" s="67"/>
      <c r="K41" s="67"/>
      <c r="L41" s="67"/>
      <c r="M41" s="67"/>
      <c r="N41" s="67"/>
      <c r="O41" s="67"/>
    </row>
    <row r="42" spans="1:16" s="67" customFormat="1" x14ac:dyDescent="0.25">
      <c r="A42" s="105">
        <v>18</v>
      </c>
      <c r="B42" s="656" t="s">
        <v>194</v>
      </c>
      <c r="C42" s="656" t="s">
        <v>656</v>
      </c>
      <c r="D42" s="521"/>
      <c r="E42" s="539"/>
      <c r="F42" s="663">
        <f>-525-500+398-775-300</f>
        <v>-1702</v>
      </c>
      <c r="G42" s="663">
        <f>-634+13-125+411-361</f>
        <v>-696</v>
      </c>
      <c r="H42" s="663">
        <f>-2122+590</f>
        <v>-1532</v>
      </c>
      <c r="I42" s="663">
        <v>-1269</v>
      </c>
      <c r="K42" s="659"/>
      <c r="L42" s="659"/>
      <c r="M42" s="659"/>
      <c r="N42" s="659"/>
      <c r="O42" s="659"/>
      <c r="P42" s="67" t="s">
        <v>204</v>
      </c>
    </row>
    <row r="43" spans="1:16" s="67" customFormat="1" x14ac:dyDescent="0.25">
      <c r="A43" s="105">
        <f>A42+1</f>
        <v>19</v>
      </c>
      <c r="B43" s="656" t="s">
        <v>194</v>
      </c>
      <c r="C43" s="656" t="s">
        <v>207</v>
      </c>
      <c r="D43" s="521"/>
      <c r="E43" s="539"/>
      <c r="F43" s="663">
        <f>-168+546-208</f>
        <v>170</v>
      </c>
      <c r="G43" s="663">
        <f>-450+362+540</f>
        <v>452</v>
      </c>
      <c r="H43" s="663">
        <f>-397-55</f>
        <v>-452</v>
      </c>
      <c r="I43" s="663"/>
      <c r="K43" s="659"/>
      <c r="L43" s="659"/>
      <c r="M43" s="659"/>
      <c r="N43" s="659"/>
      <c r="O43" s="659"/>
    </row>
    <row r="44" spans="1:16" s="34" customFormat="1" x14ac:dyDescent="0.25">
      <c r="A44" s="50"/>
      <c r="B44" s="269"/>
      <c r="C44" s="270"/>
      <c r="D44" s="89"/>
      <c r="E44" s="109"/>
      <c r="F44" s="291"/>
      <c r="G44" s="291"/>
      <c r="H44" s="291"/>
      <c r="I44" s="291"/>
      <c r="J44" s="67"/>
      <c r="K44" s="190"/>
      <c r="L44" s="190"/>
      <c r="M44" s="190"/>
      <c r="N44" s="190"/>
      <c r="O44" s="54">
        <f>+SUM(K44:N44)</f>
        <v>0</v>
      </c>
    </row>
    <row r="45" spans="1:16" s="34" customFormat="1" x14ac:dyDescent="0.25">
      <c r="A45" s="39"/>
      <c r="B45" s="197"/>
      <c r="C45" s="227"/>
      <c r="D45" s="297"/>
      <c r="E45" s="109"/>
      <c r="F45" s="228"/>
      <c r="G45" s="228"/>
      <c r="H45" s="228"/>
      <c r="I45" s="228"/>
      <c r="J45" s="67"/>
      <c r="K45" s="202"/>
      <c r="L45" s="202"/>
      <c r="M45" s="202"/>
      <c r="N45" s="202"/>
      <c r="O45" s="202"/>
    </row>
    <row r="46" spans="1:16" ht="14.5" thickBot="1" x14ac:dyDescent="0.3">
      <c r="A46" s="50"/>
      <c r="B46" s="874" t="s">
        <v>94</v>
      </c>
      <c r="C46" s="874"/>
      <c r="D46" s="58"/>
      <c r="E46" s="141"/>
      <c r="F46" s="195">
        <f t="shared" ref="F46" si="2">+SUM(F42:F44)</f>
        <v>-1532</v>
      </c>
      <c r="G46" s="195">
        <f t="shared" ref="G46:I46" si="3">+SUM(G42:G44)</f>
        <v>-244</v>
      </c>
      <c r="H46" s="195">
        <f t="shared" ref="H46" si="4">+SUM(H42:H44)</f>
        <v>-1984</v>
      </c>
      <c r="I46" s="195">
        <f t="shared" si="3"/>
        <v>-1269</v>
      </c>
      <c r="J46" s="67"/>
      <c r="K46" s="196">
        <f>+SUM(K44:K44)</f>
        <v>0</v>
      </c>
      <c r="L46" s="196">
        <f>+SUM(L44:L44)</f>
        <v>0</v>
      </c>
      <c r="M46" s="196">
        <f>+SUM(M44:M44)</f>
        <v>0</v>
      </c>
      <c r="N46" s="196">
        <f>+SUM(N44:N44)</f>
        <v>0</v>
      </c>
      <c r="O46" s="196">
        <f>+SUM(O44:O44)</f>
        <v>0</v>
      </c>
    </row>
    <row r="47" spans="1:16" ht="15.75" customHeight="1" x14ac:dyDescent="0.25">
      <c r="B47" s="157"/>
      <c r="C47" s="157"/>
      <c r="D47" s="60"/>
      <c r="E47" s="141"/>
      <c r="F47" s="99"/>
      <c r="G47" s="99"/>
      <c r="H47" s="99"/>
      <c r="I47" s="99"/>
      <c r="J47" s="67"/>
      <c r="K47" s="203"/>
      <c r="L47" s="203"/>
      <c r="M47" s="203"/>
      <c r="N47" s="203"/>
      <c r="O47" s="203"/>
    </row>
    <row r="48" spans="1:16" x14ac:dyDescent="0.25">
      <c r="A48" s="50"/>
      <c r="B48" s="170" t="s">
        <v>95</v>
      </c>
      <c r="C48" s="170"/>
      <c r="D48" s="60"/>
      <c r="E48" s="141"/>
      <c r="F48" s="200"/>
      <c r="G48" s="200"/>
      <c r="H48" s="200"/>
      <c r="I48" s="200"/>
      <c r="J48" s="67"/>
      <c r="K48" s="143"/>
      <c r="L48" s="143"/>
      <c r="M48" s="143"/>
      <c r="N48" s="143"/>
      <c r="O48" s="143"/>
    </row>
    <row r="49" spans="1:18" ht="28" x14ac:dyDescent="0.25">
      <c r="A49" s="50">
        <v>20</v>
      </c>
      <c r="B49" s="806" t="s">
        <v>208</v>
      </c>
      <c r="C49" s="806" t="s">
        <v>209</v>
      </c>
      <c r="D49" s="807"/>
      <c r="E49" s="808"/>
      <c r="F49" s="809">
        <v>-10</v>
      </c>
      <c r="G49" s="809"/>
      <c r="H49" s="809"/>
      <c r="I49" s="809"/>
      <c r="J49" s="810"/>
      <c r="K49" s="811"/>
      <c r="L49" s="811"/>
      <c r="M49" s="811"/>
      <c r="N49" s="811"/>
      <c r="O49" s="811"/>
    </row>
    <row r="50" spans="1:18" ht="28" x14ac:dyDescent="0.25">
      <c r="A50" s="50">
        <f>A49+1</f>
        <v>21</v>
      </c>
      <c r="B50" s="806" t="s">
        <v>208</v>
      </c>
      <c r="C50" s="806" t="s">
        <v>210</v>
      </c>
      <c r="D50" s="807"/>
      <c r="E50" s="808"/>
      <c r="F50" s="809">
        <v>-80</v>
      </c>
      <c r="G50" s="809"/>
      <c r="H50" s="809"/>
      <c r="I50" s="809"/>
      <c r="J50" s="810"/>
      <c r="K50" s="811"/>
      <c r="L50" s="811"/>
      <c r="M50" s="811"/>
      <c r="N50" s="811"/>
      <c r="O50" s="811"/>
    </row>
    <row r="51" spans="1:18" ht="28" x14ac:dyDescent="0.25">
      <c r="A51" s="50">
        <f t="shared" ref="A51:A55" si="5">A50+1</f>
        <v>22</v>
      </c>
      <c r="B51" s="806" t="s">
        <v>208</v>
      </c>
      <c r="C51" s="806" t="s">
        <v>211</v>
      </c>
      <c r="D51" s="807"/>
      <c r="E51" s="808"/>
      <c r="F51" s="809">
        <v>-15</v>
      </c>
      <c r="G51" s="809"/>
      <c r="H51" s="809"/>
      <c r="I51" s="809"/>
      <c r="J51" s="810"/>
      <c r="K51" s="811"/>
      <c r="L51" s="811"/>
      <c r="M51" s="811"/>
      <c r="N51" s="811"/>
      <c r="O51" s="811"/>
    </row>
    <row r="52" spans="1:18" ht="28.5" customHeight="1" x14ac:dyDescent="0.25">
      <c r="A52" s="50">
        <f t="shared" si="5"/>
        <v>23</v>
      </c>
      <c r="B52" s="806" t="s">
        <v>208</v>
      </c>
      <c r="C52" s="806" t="s">
        <v>618</v>
      </c>
      <c r="D52" s="807"/>
      <c r="E52" s="808"/>
      <c r="F52" s="809">
        <f>150-20</f>
        <v>130</v>
      </c>
      <c r="G52" s="809">
        <f>-20-130</f>
        <v>-150</v>
      </c>
      <c r="H52" s="809"/>
      <c r="I52" s="809"/>
      <c r="J52" s="810"/>
      <c r="K52" s="811"/>
      <c r="L52" s="811"/>
      <c r="M52" s="811"/>
      <c r="N52" s="811"/>
      <c r="O52" s="811"/>
    </row>
    <row r="53" spans="1:18" s="810" customFormat="1" ht="28" x14ac:dyDescent="0.25">
      <c r="A53" s="814">
        <f>A52+1</f>
        <v>24</v>
      </c>
      <c r="B53" s="806" t="s">
        <v>208</v>
      </c>
      <c r="C53" s="806" t="s">
        <v>655</v>
      </c>
      <c r="D53" s="807"/>
      <c r="E53" s="808"/>
      <c r="F53" s="809">
        <v>-100</v>
      </c>
      <c r="G53" s="809"/>
      <c r="H53" s="809"/>
      <c r="I53" s="809"/>
      <c r="K53" s="811"/>
      <c r="L53" s="811"/>
      <c r="M53" s="811"/>
      <c r="N53" s="811"/>
      <c r="O53" s="811"/>
    </row>
    <row r="54" spans="1:18" ht="28" x14ac:dyDescent="0.25">
      <c r="A54" s="50">
        <f t="shared" si="5"/>
        <v>25</v>
      </c>
      <c r="B54" s="806" t="s">
        <v>212</v>
      </c>
      <c r="C54" s="806" t="s">
        <v>213</v>
      </c>
      <c r="D54" s="807"/>
      <c r="E54" s="808"/>
      <c r="F54" s="809">
        <v>-50</v>
      </c>
      <c r="G54" s="809"/>
      <c r="H54" s="809"/>
      <c r="I54" s="809"/>
      <c r="J54" s="810"/>
      <c r="K54" s="811"/>
      <c r="L54" s="811"/>
      <c r="M54" s="811"/>
      <c r="N54" s="811"/>
      <c r="O54" s="811"/>
    </row>
    <row r="55" spans="1:18" ht="28" x14ac:dyDescent="0.25">
      <c r="A55" s="50">
        <f t="shared" si="5"/>
        <v>26</v>
      </c>
      <c r="B55" s="806" t="s">
        <v>208</v>
      </c>
      <c r="C55" s="812" t="s">
        <v>214</v>
      </c>
      <c r="D55" s="807"/>
      <c r="E55" s="808"/>
      <c r="F55" s="813"/>
      <c r="G55" s="813">
        <v>-30</v>
      </c>
      <c r="H55" s="809"/>
      <c r="I55" s="809"/>
      <c r="J55" s="810"/>
      <c r="K55" s="811"/>
      <c r="L55" s="811"/>
      <c r="M55" s="811"/>
      <c r="N55" s="811"/>
      <c r="O55" s="811">
        <f>+SUM(K55:N55)</f>
        <v>0</v>
      </c>
    </row>
    <row r="56" spans="1:18" x14ac:dyDescent="0.25">
      <c r="A56" s="50"/>
      <c r="B56" s="257"/>
      <c r="C56" s="229"/>
      <c r="D56" s="298"/>
      <c r="E56" s="141"/>
      <c r="F56" s="709"/>
      <c r="G56" s="709"/>
      <c r="H56" s="709"/>
      <c r="I56" s="709"/>
      <c r="J56" s="67"/>
      <c r="K56" s="202"/>
      <c r="L56" s="202"/>
      <c r="M56" s="202"/>
      <c r="N56" s="202"/>
      <c r="O56" s="202"/>
    </row>
    <row r="57" spans="1:18" ht="14.5" thickBot="1" x14ac:dyDescent="0.3">
      <c r="A57" s="50"/>
      <c r="B57" s="874" t="s">
        <v>100</v>
      </c>
      <c r="C57" s="874"/>
      <c r="D57" s="58"/>
      <c r="E57" s="141"/>
      <c r="F57" s="195">
        <f>SUM(F49:F55)</f>
        <v>-125</v>
      </c>
      <c r="G57" s="195">
        <f>SUM(G49:G55)</f>
        <v>-180</v>
      </c>
      <c r="H57" s="195">
        <f>SUM(H49:H55)</f>
        <v>0</v>
      </c>
      <c r="I57" s="195">
        <f>SUM(I49:I55)</f>
        <v>0</v>
      </c>
      <c r="J57" s="67"/>
      <c r="K57" s="223">
        <f t="shared" ref="K57:P57" si="6">SUM(K49:K55)</f>
        <v>0</v>
      </c>
      <c r="L57" s="223">
        <f t="shared" si="6"/>
        <v>0</v>
      </c>
      <c r="M57" s="223">
        <f t="shared" si="6"/>
        <v>0</v>
      </c>
      <c r="N57" s="223">
        <f t="shared" si="6"/>
        <v>0</v>
      </c>
      <c r="O57" s="223">
        <f t="shared" si="6"/>
        <v>0</v>
      </c>
      <c r="P57" s="223">
        <f t="shared" si="6"/>
        <v>0</v>
      </c>
    </row>
    <row r="58" spans="1:18" s="31" customFormat="1" x14ac:dyDescent="0.25">
      <c r="A58" s="50"/>
      <c r="B58" s="104"/>
      <c r="C58" s="67"/>
      <c r="D58" s="39"/>
      <c r="E58" s="109"/>
      <c r="F58" s="99"/>
      <c r="G58" s="99"/>
      <c r="H58" s="99"/>
      <c r="I58" s="99"/>
      <c r="J58" s="67"/>
      <c r="K58" s="99"/>
      <c r="L58" s="99"/>
      <c r="M58" s="99"/>
      <c r="N58" s="99"/>
      <c r="O58" s="99"/>
      <c r="P58" s="34"/>
      <c r="Q58" s="34"/>
      <c r="R58" s="34"/>
    </row>
    <row r="59" spans="1:18" s="31" customFormat="1" x14ac:dyDescent="0.25">
      <c r="A59" s="50"/>
      <c r="B59" s="104" t="s">
        <v>62</v>
      </c>
      <c r="C59" s="67"/>
      <c r="D59" s="67"/>
      <c r="E59" s="109"/>
      <c r="F59" s="118"/>
      <c r="G59" s="118"/>
      <c r="H59" s="118"/>
      <c r="I59" s="118"/>
      <c r="J59" s="67"/>
      <c r="K59" s="143"/>
      <c r="L59" s="143"/>
      <c r="M59" s="143"/>
      <c r="N59" s="143"/>
      <c r="O59" s="143"/>
      <c r="P59" s="34"/>
      <c r="Q59" s="34"/>
      <c r="R59" s="34"/>
    </row>
    <row r="60" spans="1:18" s="67" customFormat="1" ht="28" x14ac:dyDescent="0.25">
      <c r="A60" s="50">
        <v>27</v>
      </c>
      <c r="B60" s="734" t="s">
        <v>193</v>
      </c>
      <c r="C60" s="643" t="s">
        <v>577</v>
      </c>
      <c r="D60" s="151"/>
      <c r="E60" s="141"/>
      <c r="F60" s="636">
        <v>-138</v>
      </c>
      <c r="G60" s="636"/>
      <c r="H60" s="636"/>
      <c r="I60" s="636"/>
      <c r="K60" s="660">
        <v>-4</v>
      </c>
      <c r="L60" s="660"/>
      <c r="M60" s="660"/>
      <c r="N60" s="660"/>
      <c r="O60" s="652">
        <f>+SUM(K60:N60)</f>
        <v>-4</v>
      </c>
    </row>
    <row r="61" spans="1:18" s="67" customFormat="1" x14ac:dyDescent="0.25">
      <c r="A61" s="50">
        <f t="shared" ref="A61" si="7">A60+1</f>
        <v>28</v>
      </c>
      <c r="B61" s="734" t="s">
        <v>193</v>
      </c>
      <c r="C61" s="643" t="s">
        <v>602</v>
      </c>
      <c r="D61" s="151"/>
      <c r="E61" s="141"/>
      <c r="F61" s="636">
        <v>-251</v>
      </c>
      <c r="G61" s="636"/>
      <c r="H61" s="636"/>
      <c r="I61" s="636"/>
      <c r="K61" s="660"/>
      <c r="L61" s="660"/>
      <c r="M61" s="660"/>
      <c r="N61" s="660"/>
      <c r="O61" s="660"/>
    </row>
    <row r="62" spans="1:18" s="796" customFormat="1" x14ac:dyDescent="0.25">
      <c r="A62" s="50">
        <v>29</v>
      </c>
      <c r="B62" s="734" t="s">
        <v>193</v>
      </c>
      <c r="C62" s="643" t="s">
        <v>603</v>
      </c>
      <c r="D62" s="151"/>
      <c r="E62" s="141"/>
      <c r="F62" s="636">
        <v>223</v>
      </c>
      <c r="G62" s="636"/>
      <c r="H62" s="636"/>
      <c r="I62" s="636"/>
      <c r="K62" s="660"/>
      <c r="L62" s="660"/>
      <c r="M62" s="660"/>
      <c r="N62" s="660"/>
      <c r="O62" s="660"/>
    </row>
    <row r="63" spans="1:18" s="38" customFormat="1" x14ac:dyDescent="0.25">
      <c r="A63" s="105"/>
      <c r="B63" s="186"/>
      <c r="C63" s="187"/>
      <c r="D63" s="150"/>
      <c r="E63" s="188"/>
      <c r="F63" s="289"/>
      <c r="G63" s="289"/>
      <c r="H63" s="289"/>
      <c r="I63" s="289"/>
      <c r="J63" s="67"/>
      <c r="K63" s="190"/>
      <c r="L63" s="190"/>
      <c r="M63" s="190"/>
      <c r="N63" s="190"/>
      <c r="O63" s="190"/>
      <c r="P63" s="144"/>
      <c r="Q63" s="144"/>
      <c r="R63" s="144"/>
    </row>
    <row r="64" spans="1:18" s="38" customFormat="1" x14ac:dyDescent="0.25">
      <c r="A64" s="105"/>
      <c r="B64" s="197"/>
      <c r="C64" s="151"/>
      <c r="D64" s="151"/>
      <c r="E64" s="141"/>
      <c r="F64" s="118"/>
      <c r="G64" s="118"/>
      <c r="H64" s="118"/>
      <c r="I64" s="118"/>
      <c r="J64" s="67"/>
      <c r="K64" s="202"/>
      <c r="L64" s="202"/>
      <c r="M64" s="202"/>
      <c r="N64" s="202"/>
      <c r="O64" s="202"/>
      <c r="P64" s="144"/>
      <c r="Q64" s="144"/>
      <c r="R64" s="144"/>
    </row>
    <row r="65" spans="1:18" s="31" customFormat="1" ht="15.75" customHeight="1" thickBot="1" x14ac:dyDescent="0.3">
      <c r="A65" s="50"/>
      <c r="B65" s="874" t="s">
        <v>105</v>
      </c>
      <c r="C65" s="874"/>
      <c r="D65" s="273"/>
      <c r="E65" s="141"/>
      <c r="F65" s="195">
        <f>SUM(F60:F63)</f>
        <v>-166</v>
      </c>
      <c r="G65" s="195">
        <f>SUM(G60:G63)</f>
        <v>0</v>
      </c>
      <c r="H65" s="195">
        <f>SUM(H60:H63)</f>
        <v>0</v>
      </c>
      <c r="I65" s="195">
        <f>SUM(I60:I63)</f>
        <v>0</v>
      </c>
      <c r="J65" s="67"/>
      <c r="K65" s="196">
        <f>SUM(K60:K60)</f>
        <v>-4</v>
      </c>
      <c r="L65" s="196"/>
      <c r="M65" s="196"/>
      <c r="N65" s="196"/>
      <c r="O65" s="196">
        <f>SUM(O60:O60)</f>
        <v>-4</v>
      </c>
      <c r="P65" s="34"/>
      <c r="Q65" s="34"/>
      <c r="R65" s="34"/>
    </row>
    <row r="66" spans="1:18" s="31" customFormat="1" ht="15.75" customHeight="1" x14ac:dyDescent="0.25">
      <c r="A66" s="50"/>
      <c r="B66" s="273"/>
      <c r="C66" s="273"/>
      <c r="D66" s="273"/>
      <c r="E66" s="141"/>
      <c r="F66" s="99"/>
      <c r="G66" s="99"/>
      <c r="H66" s="99"/>
      <c r="I66" s="99"/>
      <c r="J66" s="67"/>
      <c r="K66" s="203"/>
      <c r="L66" s="203"/>
      <c r="M66" s="203"/>
      <c r="N66" s="203"/>
      <c r="O66" s="203"/>
      <c r="P66" s="34"/>
      <c r="Q66" s="34"/>
      <c r="R66" s="34"/>
    </row>
    <row r="67" spans="1:18" s="31" customFormat="1" x14ac:dyDescent="0.25">
      <c r="A67" s="50"/>
      <c r="B67" s="104" t="s">
        <v>15</v>
      </c>
      <c r="C67" s="67"/>
      <c r="D67" s="67"/>
      <c r="E67" s="109"/>
      <c r="F67" s="118"/>
      <c r="G67" s="118"/>
      <c r="H67" s="118"/>
      <c r="I67" s="118"/>
      <c r="J67" s="67"/>
      <c r="K67" s="143"/>
      <c r="L67" s="143"/>
      <c r="M67" s="143"/>
      <c r="N67" s="143"/>
      <c r="O67" s="143"/>
      <c r="P67" s="34"/>
      <c r="Q67" s="34"/>
      <c r="R67" s="34"/>
    </row>
    <row r="68" spans="1:18" s="38" customFormat="1" x14ac:dyDescent="0.25">
      <c r="A68" s="105"/>
      <c r="B68" s="186"/>
      <c r="C68" s="187"/>
      <c r="D68" s="150"/>
      <c r="E68" s="188"/>
      <c r="F68" s="189"/>
      <c r="G68" s="189"/>
      <c r="H68" s="189"/>
      <c r="I68" s="189"/>
      <c r="J68" s="67"/>
      <c r="K68" s="190"/>
      <c r="L68" s="190"/>
      <c r="M68" s="190"/>
      <c r="N68" s="190"/>
      <c r="O68" s="190"/>
      <c r="P68" s="144"/>
      <c r="Q68" s="144"/>
      <c r="R68" s="144"/>
    </row>
    <row r="69" spans="1:18" s="38" customFormat="1" x14ac:dyDescent="0.25">
      <c r="A69" s="105"/>
      <c r="B69" s="186"/>
      <c r="C69" s="187"/>
      <c r="D69" s="150"/>
      <c r="E69" s="188"/>
      <c r="F69" s="189"/>
      <c r="G69" s="189"/>
      <c r="H69" s="189"/>
      <c r="I69" s="189"/>
      <c r="J69" s="67"/>
      <c r="K69" s="190"/>
      <c r="L69" s="190"/>
      <c r="M69" s="190"/>
      <c r="N69" s="190"/>
      <c r="O69" s="190"/>
      <c r="P69" s="144"/>
      <c r="Q69" s="144"/>
      <c r="R69" s="144"/>
    </row>
    <row r="70" spans="1:18" s="31" customFormat="1" x14ac:dyDescent="0.25">
      <c r="A70" s="50"/>
      <c r="B70" s="67"/>
      <c r="C70" s="67"/>
      <c r="D70" s="67"/>
      <c r="E70" s="109"/>
      <c r="F70" s="118"/>
      <c r="G70" s="118"/>
      <c r="H70" s="118"/>
      <c r="I70" s="118"/>
      <c r="J70" s="67"/>
      <c r="K70" s="143"/>
      <c r="L70" s="143"/>
      <c r="M70" s="143"/>
      <c r="N70" s="143"/>
      <c r="O70" s="143"/>
      <c r="P70" s="34"/>
      <c r="Q70" s="34"/>
      <c r="R70" s="34"/>
    </row>
    <row r="71" spans="1:18" s="31" customFormat="1" ht="15.75" customHeight="1" thickBot="1" x14ac:dyDescent="0.3">
      <c r="A71" s="50"/>
      <c r="B71" s="874" t="s">
        <v>111</v>
      </c>
      <c r="C71" s="874"/>
      <c r="D71" s="273"/>
      <c r="E71" s="141"/>
      <c r="F71" s="195">
        <f>SUM(F68:F69)</f>
        <v>0</v>
      </c>
      <c r="G71" s="195">
        <f>SUM(G68:G69)</f>
        <v>0</v>
      </c>
      <c r="H71" s="195">
        <f>SUM(H68:H69)</f>
        <v>0</v>
      </c>
      <c r="I71" s="195">
        <f>SUM(I68:I69)</f>
        <v>0</v>
      </c>
      <c r="J71" s="67"/>
      <c r="K71" s="196">
        <f>SUM(K68:K69)</f>
        <v>0</v>
      </c>
      <c r="L71" s="196"/>
      <c r="M71" s="196"/>
      <c r="N71" s="196"/>
      <c r="O71" s="196">
        <f>SUM(O68:O69)</f>
        <v>0</v>
      </c>
      <c r="P71" s="34"/>
      <c r="Q71" s="34"/>
      <c r="R71" s="34"/>
    </row>
    <row r="72" spans="1:18" x14ac:dyDescent="0.25">
      <c r="B72" s="67"/>
      <c r="C72" s="67"/>
      <c r="E72" s="141"/>
      <c r="F72" s="142"/>
      <c r="G72" s="142"/>
      <c r="H72" s="142"/>
      <c r="I72" s="142"/>
      <c r="J72" s="67"/>
      <c r="K72" s="143"/>
      <c r="L72" s="143"/>
      <c r="M72" s="143"/>
      <c r="N72" s="143"/>
      <c r="O72" s="143"/>
    </row>
    <row r="73" spans="1:18" ht="14.25" customHeight="1" thickBot="1" x14ac:dyDescent="0.3">
      <c r="B73" s="877" t="s">
        <v>215</v>
      </c>
      <c r="C73" s="877"/>
      <c r="D73" s="60"/>
      <c r="E73" s="141"/>
      <c r="F73" s="195">
        <f>SUM(F8,F25,F33,F39,F46,F57,F65,F71)</f>
        <v>-388</v>
      </c>
      <c r="G73" s="195">
        <f>SUM(G8,G25,G33,G39,G46,G57,G65,G71)</f>
        <v>-534</v>
      </c>
      <c r="H73" s="195">
        <f>SUM(H8,H25,H33,H39,H46,H57,H65,H71)</f>
        <v>-2399</v>
      </c>
      <c r="I73" s="195">
        <f>SUM(I8,I25,I33,I39,I46,I57,I65,I71)</f>
        <v>-1404</v>
      </c>
      <c r="J73" s="195"/>
      <c r="K73" s="223">
        <f>SUM(K8,K25,K33,K39,K46,K57,K65,K71)</f>
        <v>-3</v>
      </c>
      <c r="L73" s="223">
        <f>SUM(L8,L25,L33,L39,L46,L57,L65,L71)</f>
        <v>0</v>
      </c>
      <c r="M73" s="223">
        <f>SUM(M8,M25,M33,M39,M46,M57,M65,M71)</f>
        <v>-9</v>
      </c>
      <c r="N73" s="223">
        <f>SUM(N8,N25,N33,N39,N46,N57,N65,N71)</f>
        <v>0</v>
      </c>
      <c r="O73" s="223">
        <f>SUM(O8,O25,O33,O39,O46,O57,O65,O71)</f>
        <v>-12</v>
      </c>
    </row>
    <row r="74" spans="1:18" ht="14.25" hidden="1" customHeight="1" thickBot="1" x14ac:dyDescent="0.3">
      <c r="B74" s="60"/>
      <c r="C74" s="60"/>
      <c r="D74" s="60"/>
      <c r="E74" s="141"/>
      <c r="F74" s="139"/>
      <c r="G74" s="139"/>
      <c r="H74" s="139"/>
      <c r="I74" s="139"/>
      <c r="K74" s="61"/>
      <c r="L74" s="61"/>
      <c r="M74" s="61"/>
      <c r="N74" s="61"/>
      <c r="O74" s="61"/>
    </row>
    <row r="75" spans="1:18" ht="15.75" hidden="1" customHeight="1" x14ac:dyDescent="0.25">
      <c r="C75" s="39" t="s">
        <v>331</v>
      </c>
      <c r="F75" s="136">
        <f t="shared" ref="F75" si="8">E75+F73</f>
        <v>-388</v>
      </c>
      <c r="G75" s="136" t="e">
        <f>#REF!+G73</f>
        <v>#REF!</v>
      </c>
      <c r="H75" s="136" t="e">
        <f>#REF!+H73</f>
        <v>#REF!</v>
      </c>
      <c r="I75" s="136" t="e">
        <f>G75+I73</f>
        <v>#REF!</v>
      </c>
    </row>
    <row r="76" spans="1:18" ht="15.75" hidden="1" customHeight="1" x14ac:dyDescent="0.25">
      <c r="F76" s="136"/>
      <c r="G76" s="136" t="e">
        <f>SUM(E75:G75)</f>
        <v>#REF!</v>
      </c>
      <c r="H76" s="136" t="e">
        <f>SUM(E75:H75)</f>
        <v>#REF!</v>
      </c>
      <c r="I76" s="136" t="e">
        <f>SUM(F75:I75)</f>
        <v>#REF!</v>
      </c>
    </row>
    <row r="77" spans="1:18" ht="15.75" customHeight="1" x14ac:dyDescent="0.25">
      <c r="F77" s="136"/>
      <c r="G77" s="136"/>
      <c r="H77" s="136"/>
      <c r="I77" s="136"/>
    </row>
    <row r="78" spans="1:18" ht="14.25" customHeight="1" x14ac:dyDescent="0.25">
      <c r="B78" s="644"/>
      <c r="C78" s="41" t="s">
        <v>4</v>
      </c>
      <c r="D78" s="41"/>
    </row>
    <row r="79" spans="1:18" x14ac:dyDescent="0.25">
      <c r="B79" s="637"/>
      <c r="C79" s="41" t="s">
        <v>5</v>
      </c>
    </row>
    <row r="80" spans="1:18" hidden="1" x14ac:dyDescent="0.25">
      <c r="C80" s="112" t="s">
        <v>49</v>
      </c>
      <c r="D80" s="112"/>
      <c r="E80" s="576" t="s">
        <v>50</v>
      </c>
      <c r="F80" s="125" t="s">
        <v>53</v>
      </c>
      <c r="G80" s="125" t="s">
        <v>140</v>
      </c>
      <c r="H80" s="125" t="s">
        <v>140</v>
      </c>
      <c r="I80" s="125" t="s">
        <v>140</v>
      </c>
      <c r="J80" s="34"/>
    </row>
    <row r="81" spans="3:10" hidden="1" x14ac:dyDescent="0.25">
      <c r="C81" s="112"/>
      <c r="D81" s="112"/>
      <c r="E81" s="577" t="s">
        <v>54</v>
      </c>
      <c r="F81" s="204">
        <f t="shared" ref="F81:F83" si="9">SUMIF($E$28:$E$30,$E81,E$28:E$30)</f>
        <v>0</v>
      </c>
      <c r="G81" s="204" t="e">
        <f>SUMIF($E$28:$E$30,$E81,#REF!)</f>
        <v>#REF!</v>
      </c>
      <c r="H81" s="204" t="e">
        <f>SUMIF($E$28:$E$30,$E81,#REF!)</f>
        <v>#REF!</v>
      </c>
      <c r="I81" s="204">
        <f>SUMIF($E$28:$E$30,$E81,G$28:G$30)</f>
        <v>0</v>
      </c>
      <c r="J81" s="116"/>
    </row>
    <row r="82" spans="3:10" hidden="1" x14ac:dyDescent="0.25">
      <c r="C82" s="112"/>
      <c r="D82" s="112"/>
      <c r="E82" s="577" t="s">
        <v>55</v>
      </c>
      <c r="F82" s="204">
        <f t="shared" si="9"/>
        <v>0</v>
      </c>
      <c r="G82" s="204" t="e">
        <f>SUMIF($E$28:$E$30,$E82,#REF!)</f>
        <v>#REF!</v>
      </c>
      <c r="H82" s="204" t="e">
        <f>SUMIF($E$28:$E$30,$E82,#REF!)</f>
        <v>#REF!</v>
      </c>
      <c r="I82" s="204">
        <f>SUMIF($E$28:$E$30,$E82,G$28:G$30)</f>
        <v>0</v>
      </c>
      <c r="J82" s="116"/>
    </row>
    <row r="83" spans="3:10" hidden="1" x14ac:dyDescent="0.25">
      <c r="C83" s="112"/>
      <c r="D83" s="112"/>
      <c r="E83" s="577" t="s">
        <v>56</v>
      </c>
      <c r="F83" s="204">
        <f t="shared" si="9"/>
        <v>0</v>
      </c>
      <c r="G83" s="204" t="e">
        <f>SUMIF($E$28:$E$30,$E83,#REF!)</f>
        <v>#REF!</v>
      </c>
      <c r="H83" s="204" t="e">
        <f>SUMIF($E$28:$E$30,$E83,#REF!)</f>
        <v>#REF!</v>
      </c>
      <c r="I83" s="204">
        <f>SUMIF($E$28:$E$30,$E83,G$28:G$30)</f>
        <v>0</v>
      </c>
      <c r="J83" s="116"/>
    </row>
    <row r="84" spans="3:10" ht="14.25" hidden="1" customHeight="1" x14ac:dyDescent="0.3">
      <c r="C84" s="112"/>
      <c r="D84" s="112"/>
      <c r="E84" s="578" t="s">
        <v>57</v>
      </c>
      <c r="F84" s="117">
        <f>SUM(F81:F83)</f>
        <v>0</v>
      </c>
      <c r="G84" s="117" t="e">
        <f>SUM(G81:G83)</f>
        <v>#REF!</v>
      </c>
      <c r="H84" s="117" t="e">
        <f>SUM(H81:H83)</f>
        <v>#REF!</v>
      </c>
      <c r="I84" s="117">
        <f>SUM(I81:I83)</f>
        <v>0</v>
      </c>
      <c r="J84" s="27"/>
    </row>
    <row r="85" spans="3:10" ht="14.25" hidden="1" customHeight="1" x14ac:dyDescent="0.25">
      <c r="C85" s="112"/>
      <c r="D85" s="112"/>
      <c r="E85" s="159"/>
      <c r="F85" s="34"/>
      <c r="G85" s="34"/>
      <c r="H85" s="34"/>
      <c r="I85" s="34"/>
      <c r="J85" s="34"/>
    </row>
    <row r="86" spans="3:10" ht="14.25" hidden="1" customHeight="1" x14ac:dyDescent="0.25">
      <c r="C86" s="112" t="s">
        <v>12</v>
      </c>
      <c r="D86" s="112"/>
      <c r="E86" s="576" t="s">
        <v>50</v>
      </c>
      <c r="F86" s="125" t="s">
        <v>53</v>
      </c>
      <c r="G86" s="125" t="s">
        <v>140</v>
      </c>
      <c r="H86" s="125" t="s">
        <v>140</v>
      </c>
      <c r="I86" s="125" t="s">
        <v>140</v>
      </c>
      <c r="J86" s="34"/>
    </row>
    <row r="87" spans="3:10" ht="14.25" hidden="1" customHeight="1" x14ac:dyDescent="0.25">
      <c r="C87" s="112"/>
      <c r="D87" s="112"/>
      <c r="E87" s="577" t="s">
        <v>54</v>
      </c>
      <c r="F87" s="204">
        <f t="shared" ref="F87:I89" si="10">SUMIF($E$44:$E$44,$E87,F$44:F$44)</f>
        <v>0</v>
      </c>
      <c r="G87" s="204">
        <f t="shared" si="10"/>
        <v>0</v>
      </c>
      <c r="H87" s="204">
        <f t="shared" si="10"/>
        <v>0</v>
      </c>
      <c r="I87" s="204">
        <f t="shared" si="10"/>
        <v>0</v>
      </c>
      <c r="J87" s="116"/>
    </row>
    <row r="88" spans="3:10" ht="14.25" hidden="1" customHeight="1" x14ac:dyDescent="0.25">
      <c r="C88" s="112"/>
      <c r="D88" s="112"/>
      <c r="E88" s="577" t="s">
        <v>55</v>
      </c>
      <c r="F88" s="204">
        <f t="shared" si="10"/>
        <v>0</v>
      </c>
      <c r="G88" s="204">
        <f t="shared" si="10"/>
        <v>0</v>
      </c>
      <c r="H88" s="204">
        <f t="shared" si="10"/>
        <v>0</v>
      </c>
      <c r="I88" s="204">
        <f t="shared" si="10"/>
        <v>0</v>
      </c>
      <c r="J88" s="116"/>
    </row>
    <row r="89" spans="3:10" ht="14.25" hidden="1" customHeight="1" x14ac:dyDescent="0.25">
      <c r="C89" s="112"/>
      <c r="D89" s="112"/>
      <c r="E89" s="577" t="s">
        <v>56</v>
      </c>
      <c r="F89" s="204">
        <f t="shared" si="10"/>
        <v>0</v>
      </c>
      <c r="G89" s="204">
        <f t="shared" si="10"/>
        <v>0</v>
      </c>
      <c r="H89" s="204">
        <f t="shared" si="10"/>
        <v>0</v>
      </c>
      <c r="I89" s="204">
        <f t="shared" si="10"/>
        <v>0</v>
      </c>
      <c r="J89" s="116"/>
    </row>
    <row r="90" spans="3:10" ht="14.25" hidden="1" customHeight="1" x14ac:dyDescent="0.3">
      <c r="C90" s="112"/>
      <c r="D90" s="112"/>
      <c r="E90" s="578" t="s">
        <v>57</v>
      </c>
      <c r="F90" s="117">
        <f>SUM(F87:F89)</f>
        <v>0</v>
      </c>
      <c r="G90" s="117">
        <f>SUM(G87:G89)</f>
        <v>0</v>
      </c>
      <c r="H90" s="117">
        <f>SUM(H87:H89)</f>
        <v>0</v>
      </c>
      <c r="I90" s="117">
        <f>SUM(I87:I89)</f>
        <v>0</v>
      </c>
      <c r="J90" s="27"/>
    </row>
    <row r="91" spans="3:10" ht="14.25" hidden="1" customHeight="1" x14ac:dyDescent="0.25">
      <c r="C91" s="112"/>
      <c r="D91" s="112"/>
      <c r="E91" s="159"/>
      <c r="F91" s="34"/>
      <c r="G91" s="34"/>
      <c r="H91" s="34"/>
      <c r="I91" s="34"/>
      <c r="J91" s="34"/>
    </row>
    <row r="92" spans="3:10" ht="14.25" hidden="1" customHeight="1" x14ac:dyDescent="0.25">
      <c r="C92" s="112" t="s">
        <v>332</v>
      </c>
      <c r="D92" s="112"/>
      <c r="E92" s="576" t="s">
        <v>50</v>
      </c>
      <c r="F92" s="125" t="s">
        <v>53</v>
      </c>
      <c r="G92" s="125" t="s">
        <v>140</v>
      </c>
      <c r="H92" s="125" t="s">
        <v>140</v>
      </c>
      <c r="I92" s="125" t="s">
        <v>140</v>
      </c>
      <c r="J92" s="34"/>
    </row>
    <row r="93" spans="3:10" ht="14.25" hidden="1" customHeight="1" x14ac:dyDescent="0.25">
      <c r="C93" s="34"/>
      <c r="D93" s="34"/>
      <c r="E93" s="577" t="s">
        <v>54</v>
      </c>
      <c r="F93" s="204">
        <f t="shared" ref="F93:I95" si="11">SUMIF($E$68:$E$69,$E93,F$68:F$69)</f>
        <v>0</v>
      </c>
      <c r="G93" s="204">
        <f t="shared" si="11"/>
        <v>0</v>
      </c>
      <c r="H93" s="204">
        <f t="shared" si="11"/>
        <v>0</v>
      </c>
      <c r="I93" s="204">
        <f t="shared" si="11"/>
        <v>0</v>
      </c>
      <c r="J93" s="116"/>
    </row>
    <row r="94" spans="3:10" ht="14.25" hidden="1" customHeight="1" x14ac:dyDescent="0.25">
      <c r="C94" s="34"/>
      <c r="D94" s="34"/>
      <c r="E94" s="577" t="s">
        <v>55</v>
      </c>
      <c r="F94" s="204">
        <f t="shared" si="11"/>
        <v>0</v>
      </c>
      <c r="G94" s="204">
        <f t="shared" si="11"/>
        <v>0</v>
      </c>
      <c r="H94" s="204">
        <f t="shared" si="11"/>
        <v>0</v>
      </c>
      <c r="I94" s="204">
        <f t="shared" si="11"/>
        <v>0</v>
      </c>
      <c r="J94" s="116"/>
    </row>
    <row r="95" spans="3:10" ht="14.25" hidden="1" customHeight="1" x14ac:dyDescent="0.25">
      <c r="C95" s="34"/>
      <c r="D95" s="34"/>
      <c r="E95" s="577" t="s">
        <v>56</v>
      </c>
      <c r="F95" s="204">
        <f t="shared" si="11"/>
        <v>0</v>
      </c>
      <c r="G95" s="204">
        <f t="shared" si="11"/>
        <v>0</v>
      </c>
      <c r="H95" s="204">
        <f t="shared" si="11"/>
        <v>0</v>
      </c>
      <c r="I95" s="204">
        <f t="shared" si="11"/>
        <v>0</v>
      </c>
      <c r="J95" s="116"/>
    </row>
    <row r="96" spans="3:10" ht="14.25" hidden="1" customHeight="1" x14ac:dyDescent="0.3">
      <c r="C96" s="34"/>
      <c r="D96" s="34"/>
      <c r="E96" s="578" t="s">
        <v>57</v>
      </c>
      <c r="F96" s="117">
        <f>SUM(F93:F95)</f>
        <v>0</v>
      </c>
      <c r="G96" s="117">
        <f>SUM(G93:G95)</f>
        <v>0</v>
      </c>
      <c r="H96" s="117">
        <f>SUM(H93:H95)</f>
        <v>0</v>
      </c>
      <c r="I96" s="117">
        <f>SUM(I93:I95)</f>
        <v>0</v>
      </c>
      <c r="J96" s="27"/>
    </row>
    <row r="97" spans="2:10" ht="14.25" hidden="1" customHeight="1" x14ac:dyDescent="0.25">
      <c r="C97" s="34"/>
      <c r="D97" s="34"/>
      <c r="E97" s="159"/>
      <c r="F97" s="34"/>
      <c r="G97" s="34"/>
      <c r="H97" s="34"/>
      <c r="I97" s="34"/>
      <c r="J97" s="34"/>
    </row>
    <row r="98" spans="2:10" ht="14.25" hidden="1" customHeight="1" x14ac:dyDescent="0.25"/>
    <row r="99" spans="2:10" ht="14.25" hidden="1" customHeight="1" x14ac:dyDescent="0.25"/>
    <row r="100" spans="2:10" ht="14.25" hidden="1" customHeight="1" x14ac:dyDescent="0.25"/>
    <row r="101" spans="2:10" ht="14.25" hidden="1" customHeight="1" x14ac:dyDescent="0.25">
      <c r="B101" s="132" t="s">
        <v>113</v>
      </c>
      <c r="C101" s="132"/>
      <c r="D101" s="34"/>
      <c r="E101" s="159"/>
      <c r="F101" s="134">
        <v>1.8109999999999999</v>
      </c>
      <c r="G101" s="134">
        <v>0</v>
      </c>
      <c r="H101" s="134">
        <v>0</v>
      </c>
      <c r="I101" s="134">
        <v>0</v>
      </c>
    </row>
    <row r="102" spans="2:10" ht="14.25" hidden="1" customHeight="1" x14ac:dyDescent="0.25">
      <c r="B102" s="132"/>
      <c r="C102" s="132"/>
      <c r="D102" s="34"/>
      <c r="E102" s="159"/>
      <c r="F102" s="133"/>
      <c r="G102" s="133"/>
      <c r="H102" s="133"/>
      <c r="I102" s="133"/>
    </row>
    <row r="103" spans="2:10" ht="14.25" hidden="1" customHeight="1" x14ac:dyDescent="0.25">
      <c r="B103" s="132" t="s">
        <v>114</v>
      </c>
      <c r="C103" s="132"/>
      <c r="D103" s="34"/>
      <c r="E103" s="159"/>
      <c r="F103" s="130">
        <f>F73-F101</f>
        <v>-389.81099999999998</v>
      </c>
      <c r="G103" s="130">
        <f>G73-G101</f>
        <v>-534</v>
      </c>
      <c r="H103" s="130">
        <f>H73-H101</f>
        <v>-2399</v>
      </c>
      <c r="I103" s="130">
        <f>I73-I101</f>
        <v>-1404</v>
      </c>
    </row>
    <row r="104" spans="2:10" ht="25.4" hidden="1" customHeight="1" x14ac:dyDescent="0.25"/>
    <row r="105" spans="2:10" ht="14.25" hidden="1" customHeight="1" x14ac:dyDescent="0.25"/>
    <row r="106" spans="2:10" ht="14.25" hidden="1" customHeight="1" x14ac:dyDescent="0.25"/>
    <row r="107" spans="2:10" ht="14.25" hidden="1" customHeight="1" x14ac:dyDescent="0.25"/>
    <row r="108" spans="2:10" hidden="1" x14ac:dyDescent="0.25"/>
    <row r="109" spans="2:10" hidden="1" x14ac:dyDescent="0.25"/>
    <row r="110" spans="2:10" hidden="1" x14ac:dyDescent="0.25"/>
    <row r="111" spans="2:10" hidden="1" x14ac:dyDescent="0.25"/>
    <row r="112" spans="2:1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customSheetViews>
    <customSheetView guid="{242A1D50-B023-4375-88F3-03330C83BB86}" scale="80" showPageBreaks="1" fitToPage="1" printArea="1" hiddenRows="1">
      <pane ySplit="3" topLeftCell="A4" activePane="bottomLeft" state="frozen"/>
      <selection pane="bottomLeft" activeCell="V13" sqref="V13"/>
      <rowBreaks count="2" manualBreakCount="2">
        <brk id="28" max="16383" man="1"/>
        <brk id="52" max="16383" man="1"/>
      </rowBreaks>
      <pageMargins left="0" right="0" top="0" bottom="0" header="0" footer="0"/>
      <pageSetup paperSize="9" scale="71"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90" showPageBreaks="1" fitToPage="1" printArea="1" hiddenRows="1" view="pageBreakPreview">
      <pane ySplit="3" topLeftCell="A66" activePane="bottomLeft" state="frozen"/>
      <selection pane="bottomLeft" activeCell="F74" sqref="F74"/>
      <rowBreaks count="2" manualBreakCount="2">
        <brk id="28" max="16383" man="1"/>
        <brk id="52" max="16383" man="1"/>
      </rowBreaks>
      <pageMargins left="0" right="0" top="0" bottom="0" header="0" footer="0"/>
      <pageSetup paperSize="9" scale="71"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90" showPageBreaks="1" fitToPage="1" printArea="1" hiddenRows="1" view="pageBreakPreview">
      <pane ySplit="3" topLeftCell="A66" activePane="bottomLeft" state="frozen"/>
      <selection pane="bottomLeft" activeCell="F74" sqref="F74"/>
      <rowBreaks count="2" manualBreakCount="2">
        <brk id="28" max="16383" man="1"/>
        <brk id="52" max="16383" man="1"/>
      </rowBreaks>
      <pageMargins left="0" right="0" top="0" bottom="0" header="0" footer="0"/>
      <pageSetup paperSize="9" scale="71"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90" showPageBreaks="1" fitToPage="1" printArea="1" hiddenRows="1" view="pageBreakPreview">
      <pane ySplit="3" topLeftCell="A66" activePane="bottomLeft" state="frozen"/>
      <selection pane="bottomLeft" activeCell="F74" sqref="F74"/>
      <rowBreaks count="2" manualBreakCount="2">
        <brk id="28" max="16383" man="1"/>
        <brk id="52" max="16383" man="1"/>
      </rowBreaks>
      <pageMargins left="0" right="0" top="0" bottom="0" header="0" footer="0"/>
      <pageSetup paperSize="9" scale="71"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80" showPageBreaks="1" fitToPage="1" printArea="1" hiddenRows="1" showRuler="0">
      <selection activeCell="R6" sqref="R6"/>
      <rowBreaks count="2" manualBreakCount="2">
        <brk id="28" max="16383" man="1"/>
        <brk id="52" max="16383" man="1"/>
      </rowBreaks>
      <pageMargins left="0" right="0" top="0" bottom="0" header="0" footer="0"/>
      <pageSetup paperSize="9" scale="69"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90" showPageBreaks="1" fitToPage="1" printArea="1" hiddenRows="1" view="pageBreakPreview">
      <pane ySplit="3" topLeftCell="A7" activePane="bottomLeft" state="frozen"/>
      <selection pane="bottomLeft" activeCell="B25" sqref="B25:C25"/>
      <rowBreaks count="2" manualBreakCount="2">
        <brk id="28" max="16383" man="1"/>
        <brk id="52" max="16383" man="1"/>
      </rowBreaks>
      <pageMargins left="0" right="0" top="0" bottom="0" header="0" footer="0"/>
      <pageSetup paperSize="9" scale="70"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90" showPageBreaks="1" fitToPage="1" printArea="1" hiddenRows="1" view="pageBreakPreview">
      <pane ySplit="3" topLeftCell="A7" activePane="bottomLeft" state="frozen"/>
      <selection pane="bottomLeft" activeCell="B25" sqref="B25:C25"/>
      <rowBreaks count="2" manualBreakCount="2">
        <brk id="28" max="16383" man="1"/>
        <brk id="52" max="16383" man="1"/>
      </rowBreaks>
      <pageMargins left="0" right="0" top="0" bottom="0" header="0" footer="0"/>
      <pageSetup paperSize="9" scale="70" fitToHeight="0" orientation="landscape" r:id="rId7"/>
      <headerFooter alignWithMargins="0">
        <oddHeader>&amp;C&amp;"Arial,Bold"General Fund Budget Proposals Summary&amp;R&amp;"Arial,Bold"Appendix 3</oddHeader>
        <oddFooter>&amp;C&amp;P of &amp;N</oddFooter>
      </headerFooter>
    </customSheetView>
  </customSheetViews>
  <mergeCells count="12">
    <mergeCell ref="B39:C39"/>
    <mergeCell ref="B1:G1"/>
    <mergeCell ref="K2:O2"/>
    <mergeCell ref="B8:C8"/>
    <mergeCell ref="B25:C25"/>
    <mergeCell ref="B33:C33"/>
    <mergeCell ref="B27:C27"/>
    <mergeCell ref="B73:C73"/>
    <mergeCell ref="B46:C46"/>
    <mergeCell ref="B57:C57"/>
    <mergeCell ref="B65:C65"/>
    <mergeCell ref="B71:C71"/>
  </mergeCells>
  <conditionalFormatting sqref="E46:E48">
    <cfRule type="cellIs" dxfId="108" priority="16" stopIfTrue="1" operator="equal">
      <formula>0</formula>
    </cfRule>
  </conditionalFormatting>
  <conditionalFormatting sqref="E4:I4 K4:O4 E6:I8 K8:O8 K25:O27 G26:G27 F32:G32 K33:O34 K36:O37 E36:G40 K39:O40 E42:I43 K42:O43 F45:I48 K46:O47 E49:I57 K57:P57 F58:I58 O63:O64 K65:O66 E68:I69 E71:I71 K71:O71 F73:O73 F74:I74 K74:O74 F101:I101">
    <cfRule type="cellIs" dxfId="107" priority="20" stopIfTrue="1" operator="equal">
      <formula>0</formula>
    </cfRule>
  </conditionalFormatting>
  <conditionalFormatting sqref="E60:I66">
    <cfRule type="cellIs" dxfId="106" priority="2" stopIfTrue="1" operator="equal">
      <formula>0</formula>
    </cfRule>
  </conditionalFormatting>
  <conditionalFormatting sqref="F33:I35">
    <cfRule type="cellIs" dxfId="105" priority="5" stopIfTrue="1" operator="equal">
      <formula>0</formula>
    </cfRule>
  </conditionalFormatting>
  <conditionalFormatting sqref="H26:I32">
    <cfRule type="cellIs" dxfId="104" priority="7" stopIfTrue="1" operator="equal">
      <formula>0</formula>
    </cfRule>
  </conditionalFormatting>
  <conditionalFormatting sqref="H38:I40">
    <cfRule type="cellIs" dxfId="103" priority="8" stopIfTrue="1" operator="equal">
      <formula>0</formula>
    </cfRule>
  </conditionalFormatting>
  <conditionalFormatting sqref="K11:O23 G11:I25 F11:F27 E11:E35 E73:E74">
    <cfRule type="cellIs" dxfId="102" priority="266" stopIfTrue="1" operator="equal">
      <formula>0</formula>
    </cfRule>
  </conditionalFormatting>
  <conditionalFormatting sqref="K60:O62">
    <cfRule type="cellIs" dxfId="101" priority="1" stopIfTrue="1" operator="equal">
      <formula>0</formula>
    </cfRule>
  </conditionalFormatting>
  <conditionalFormatting sqref="O6 O28:O29 O32 F48 O68:O69">
    <cfRule type="cellIs" dxfId="100" priority="411" stopIfTrue="1" operator="equal">
      <formula>0</formula>
    </cfRule>
  </conditionalFormatting>
  <conditionalFormatting sqref="O44:O45">
    <cfRule type="cellIs" dxfId="99" priority="379" stopIfTrue="1" operator="equal">
      <formula>0</formula>
    </cfRule>
  </conditionalFormatting>
  <conditionalFormatting sqref="O49:O56 K58:O58">
    <cfRule type="cellIs" dxfId="98" priority="28" stopIfTrue="1" operator="equal">
      <formula>0</formula>
    </cfRule>
  </conditionalFormatting>
  <pageMargins left="0.74803149606299213" right="0.74803149606299213" top="0.98425196850393704" bottom="0.98425196850393704" header="0.51181102362204722" footer="0.51181102362204722"/>
  <pageSetup paperSize="9" scale="69" fitToHeight="0" orientation="landscape" r:id="rId8"/>
  <headerFooter alignWithMargins="0">
    <oddHeader>&amp;C&amp;"Arial,Bold"General Fund Budget Proposals Summary&amp;R&amp;"Arial,Bold"Appendix 3</oddHeader>
    <oddFooter>&amp;C&amp;P of &amp;N</oddFooter>
  </headerFooter>
  <rowBreaks count="2" manualBreakCount="2">
    <brk id="25" max="14" man="1"/>
    <brk id="47"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6" tint="0.39997558519241921"/>
    <pageSetUpPr fitToPage="1"/>
  </sheetPr>
  <dimension ref="A1:U153"/>
  <sheetViews>
    <sheetView zoomScale="80" zoomScaleNormal="80" workbookViewId="0">
      <pane ySplit="3" topLeftCell="A67" activePane="bottomLeft" state="frozen"/>
      <selection activeCell="A61" sqref="A61"/>
      <selection pane="bottomLeft" activeCell="I71" activeCellId="1" sqref="I65 I71"/>
    </sheetView>
  </sheetViews>
  <sheetFormatPr defaultColWidth="9.453125" defaultRowHeight="14" outlineLevelRow="1" x14ac:dyDescent="0.25"/>
  <cols>
    <col min="1" max="1" width="7.453125" style="39" bestFit="1" customWidth="1"/>
    <col min="2" max="2" width="18" style="39" customWidth="1"/>
    <col min="3" max="3" width="63.54296875" style="39" customWidth="1"/>
    <col min="4" max="4" width="3.453125" style="39" customWidth="1"/>
    <col min="5" max="5" width="9.453125" style="63" customWidth="1"/>
    <col min="6" max="6" width="10.453125" style="39" customWidth="1"/>
    <col min="7" max="9" width="10.54296875" style="39" customWidth="1"/>
    <col min="10" max="10" width="2.453125" style="39" customWidth="1"/>
    <col min="11" max="15" width="8.453125" style="39" customWidth="1"/>
    <col min="16" max="16" width="9.453125" hidden="1" customWidth="1"/>
    <col min="17" max="17" width="9.453125" style="67"/>
    <col min="18" max="16384" width="9.453125" style="39"/>
  </cols>
  <sheetData>
    <row r="1" spans="1:17" s="34" customFormat="1" ht="34.5" customHeight="1" x14ac:dyDescent="0.25">
      <c r="A1" s="111"/>
      <c r="B1" s="875" t="s">
        <v>26</v>
      </c>
      <c r="C1" s="875"/>
      <c r="D1" s="875"/>
      <c r="E1" s="875"/>
      <c r="F1" s="875"/>
      <c r="G1" s="875"/>
      <c r="H1" s="272"/>
      <c r="I1" s="272"/>
      <c r="K1" s="274"/>
      <c r="L1" s="274"/>
      <c r="M1" s="274"/>
      <c r="N1" s="274"/>
      <c r="P1" s="144"/>
      <c r="Q1" s="144"/>
    </row>
    <row r="2" spans="1:17" s="34" customFormat="1" ht="20.149999999999999" customHeight="1" x14ac:dyDescent="0.25">
      <c r="A2" s="40"/>
      <c r="B2" s="39"/>
      <c r="C2" s="41" t="s">
        <v>78</v>
      </c>
      <c r="D2" s="41"/>
      <c r="E2" s="45"/>
      <c r="F2" s="182" t="s">
        <v>79</v>
      </c>
      <c r="G2" s="182" t="s">
        <v>80</v>
      </c>
      <c r="H2" s="182" t="s">
        <v>81</v>
      </c>
      <c r="I2" s="182" t="s">
        <v>82</v>
      </c>
      <c r="J2" s="233"/>
      <c r="K2" s="881"/>
      <c r="L2" s="881"/>
      <c r="M2" s="881"/>
      <c r="N2" s="881"/>
      <c r="O2" s="881"/>
      <c r="P2" s="144"/>
      <c r="Q2" s="144"/>
    </row>
    <row r="3" spans="1:17" ht="44" x14ac:dyDescent="0.25">
      <c r="C3" s="41"/>
      <c r="D3" s="41"/>
      <c r="E3" s="42" t="s">
        <v>83</v>
      </c>
      <c r="F3" s="182" t="s">
        <v>84</v>
      </c>
      <c r="G3" s="182" t="s">
        <v>84</v>
      </c>
      <c r="H3" s="182" t="s">
        <v>84</v>
      </c>
      <c r="I3" s="182" t="s">
        <v>84</v>
      </c>
      <c r="J3" s="233"/>
      <c r="K3" s="183" t="s">
        <v>79</v>
      </c>
      <c r="L3" s="183" t="s">
        <v>80</v>
      </c>
      <c r="M3" s="183" t="s">
        <v>81</v>
      </c>
      <c r="N3" s="183" t="s">
        <v>82</v>
      </c>
      <c r="O3" s="428" t="s">
        <v>35</v>
      </c>
    </row>
    <row r="4" spans="1:17" x14ac:dyDescent="0.25">
      <c r="B4" s="47"/>
      <c r="C4" s="90"/>
      <c r="D4" s="90"/>
      <c r="E4" s="48"/>
      <c r="F4" s="49"/>
      <c r="G4" s="49"/>
      <c r="H4" s="49"/>
      <c r="I4" s="49"/>
      <c r="K4" s="46"/>
      <c r="L4" s="46"/>
      <c r="M4" s="46"/>
      <c r="N4" s="46"/>
      <c r="O4" s="46"/>
      <c r="P4" s="67"/>
    </row>
    <row r="5" spans="1:17" x14ac:dyDescent="0.25">
      <c r="A5" s="50"/>
      <c r="B5" s="41" t="s">
        <v>8</v>
      </c>
      <c r="E5" s="48"/>
      <c r="F5" s="136"/>
      <c r="G5" s="136"/>
      <c r="H5" s="136"/>
      <c r="I5" s="136"/>
    </row>
    <row r="6" spans="1:17" x14ac:dyDescent="0.25">
      <c r="A6" s="50"/>
      <c r="B6" s="51"/>
      <c r="C6" s="52"/>
      <c r="D6" s="89"/>
      <c r="E6" s="53"/>
      <c r="F6" s="184"/>
      <c r="G6" s="184"/>
      <c r="H6" s="184"/>
      <c r="I6" s="184"/>
      <c r="K6" s="54"/>
      <c r="L6" s="54"/>
      <c r="M6" s="54"/>
      <c r="N6" s="54"/>
      <c r="O6" s="54">
        <f>+SUM(K6:N6)</f>
        <v>0</v>
      </c>
    </row>
    <row r="7" spans="1:17" x14ac:dyDescent="0.25">
      <c r="A7" s="50"/>
      <c r="B7" s="55"/>
      <c r="C7" s="56"/>
      <c r="D7" s="90"/>
      <c r="E7" s="48"/>
      <c r="F7" s="137"/>
      <c r="G7" s="137"/>
      <c r="H7" s="137"/>
      <c r="I7" s="137"/>
      <c r="K7" s="57"/>
      <c r="L7" s="57"/>
      <c r="M7" s="57"/>
      <c r="N7" s="57"/>
      <c r="O7" s="57"/>
      <c r="P7" s="67"/>
    </row>
    <row r="8" spans="1:17" ht="15.75" customHeight="1" thickBot="1" x14ac:dyDescent="0.3">
      <c r="A8" s="50"/>
      <c r="B8" s="879" t="s">
        <v>85</v>
      </c>
      <c r="C8" s="879"/>
      <c r="D8" s="58"/>
      <c r="E8" s="48"/>
      <c r="F8" s="185">
        <f>SUM(F6:F7)</f>
        <v>0</v>
      </c>
      <c r="G8" s="185">
        <f>SUM(G6:G7)</f>
        <v>0</v>
      </c>
      <c r="H8" s="185">
        <f>SUM(H6:H7)</f>
        <v>0</v>
      </c>
      <c r="I8" s="185">
        <f>SUM(I6:I7)</f>
        <v>0</v>
      </c>
      <c r="K8" s="138">
        <f>SUM(K6:K7)</f>
        <v>0</v>
      </c>
      <c r="L8" s="138">
        <f>SUM(L6:L7)</f>
        <v>0</v>
      </c>
      <c r="M8" s="138">
        <f>SUM(M6:M7)</f>
        <v>0</v>
      </c>
      <c r="N8" s="138">
        <f>SUM(N6:N7)</f>
        <v>0</v>
      </c>
      <c r="O8" s="138">
        <f>SUM(O6:O7)</f>
        <v>0</v>
      </c>
      <c r="P8" s="67"/>
    </row>
    <row r="9" spans="1:17" x14ac:dyDescent="0.25">
      <c r="A9" s="50"/>
      <c r="E9" s="48"/>
      <c r="F9" s="136"/>
      <c r="G9" s="136"/>
      <c r="H9" s="136"/>
      <c r="I9" s="136"/>
    </row>
    <row r="10" spans="1:17" x14ac:dyDescent="0.25">
      <c r="A10" s="50"/>
      <c r="B10" s="41" t="s">
        <v>9</v>
      </c>
      <c r="E10" s="48"/>
      <c r="F10" s="136"/>
      <c r="G10" s="136"/>
      <c r="H10" s="136"/>
      <c r="I10" s="136"/>
    </row>
    <row r="11" spans="1:17" x14ac:dyDescent="0.25">
      <c r="A11" s="50"/>
      <c r="B11" s="41"/>
      <c r="E11" s="48"/>
      <c r="F11" s="136"/>
      <c r="G11" s="136"/>
      <c r="H11" s="136"/>
      <c r="I11" s="136"/>
    </row>
    <row r="12" spans="1:17" ht="28" x14ac:dyDescent="0.25">
      <c r="A12" s="50">
        <f>A6+1</f>
        <v>1</v>
      </c>
      <c r="B12" s="524" t="s">
        <v>216</v>
      </c>
      <c r="C12" s="524" t="s">
        <v>581</v>
      </c>
      <c r="D12" s="67"/>
      <c r="E12" s="141"/>
      <c r="F12" s="624">
        <v>-80</v>
      </c>
      <c r="G12" s="624"/>
      <c r="H12" s="624"/>
      <c r="I12" s="624"/>
      <c r="J12" s="67"/>
      <c r="K12" s="190">
        <v>-1</v>
      </c>
      <c r="L12" s="190"/>
      <c r="M12" s="190"/>
      <c r="N12" s="190"/>
      <c r="O12" s="190">
        <f t="shared" ref="O12:O22" si="0">+SUM(K12:N12)</f>
        <v>-1</v>
      </c>
      <c r="P12" t="s">
        <v>217</v>
      </c>
    </row>
    <row r="13" spans="1:17" ht="42" x14ac:dyDescent="0.25">
      <c r="A13" s="50">
        <f>A12+1</f>
        <v>2</v>
      </c>
      <c r="B13" s="524" t="s">
        <v>216</v>
      </c>
      <c r="C13" s="524" t="s">
        <v>619</v>
      </c>
      <c r="D13" s="67"/>
      <c r="E13" s="141"/>
      <c r="F13" s="624">
        <v>80</v>
      </c>
      <c r="G13" s="624"/>
      <c r="H13" s="624"/>
      <c r="I13" s="624"/>
      <c r="J13" s="67"/>
      <c r="K13" s="190"/>
      <c r="L13" s="190"/>
      <c r="M13" s="190"/>
      <c r="N13" s="190"/>
      <c r="O13" s="190">
        <f t="shared" si="0"/>
        <v>0</v>
      </c>
      <c r="P13" t="s">
        <v>217</v>
      </c>
    </row>
    <row r="14" spans="1:17" x14ac:dyDescent="0.25">
      <c r="A14" s="50">
        <f>A13+1</f>
        <v>3</v>
      </c>
      <c r="B14" s="524" t="s">
        <v>218</v>
      </c>
      <c r="C14" s="524" t="s">
        <v>582</v>
      </c>
      <c r="D14" s="67"/>
      <c r="E14" s="141"/>
      <c r="F14" s="624">
        <v>-80</v>
      </c>
      <c r="G14" s="624"/>
      <c r="H14" s="624"/>
      <c r="I14" s="624"/>
      <c r="J14" s="67"/>
      <c r="K14" s="190">
        <v>-1</v>
      </c>
      <c r="L14" s="190"/>
      <c r="M14" s="190"/>
      <c r="N14" s="190"/>
      <c r="O14" s="190">
        <f t="shared" si="0"/>
        <v>-1</v>
      </c>
      <c r="P14" t="s">
        <v>219</v>
      </c>
    </row>
    <row r="15" spans="1:17" ht="28" x14ac:dyDescent="0.25">
      <c r="A15" s="50">
        <f t="shared" ref="A15:A22" si="1">A14+1</f>
        <v>4</v>
      </c>
      <c r="B15" s="524" t="s">
        <v>218</v>
      </c>
      <c r="C15" s="524" t="s">
        <v>583</v>
      </c>
      <c r="D15" s="67"/>
      <c r="E15" s="141"/>
      <c r="F15" s="624">
        <v>80</v>
      </c>
      <c r="G15" s="624"/>
      <c r="H15" s="624"/>
      <c r="I15" s="624"/>
      <c r="J15" s="67"/>
      <c r="K15" s="190"/>
      <c r="L15" s="190"/>
      <c r="M15" s="190"/>
      <c r="N15" s="190"/>
      <c r="O15" s="190">
        <f t="shared" si="0"/>
        <v>0</v>
      </c>
      <c r="P15" t="s">
        <v>219</v>
      </c>
    </row>
    <row r="16" spans="1:17" s="67" customFormat="1" ht="28" x14ac:dyDescent="0.25">
      <c r="A16" s="105">
        <f t="shared" si="1"/>
        <v>5</v>
      </c>
      <c r="B16" s="187" t="s">
        <v>218</v>
      </c>
      <c r="C16" s="187" t="s">
        <v>220</v>
      </c>
      <c r="D16" s="151"/>
      <c r="E16" s="141"/>
      <c r="F16" s="624">
        <v>50</v>
      </c>
      <c r="G16" s="624">
        <v>-50</v>
      </c>
      <c r="H16" s="624"/>
      <c r="I16" s="624"/>
      <c r="K16" s="190"/>
      <c r="L16" s="190"/>
      <c r="M16" s="190"/>
      <c r="N16" s="190"/>
      <c r="O16" s="190">
        <f t="shared" si="0"/>
        <v>0</v>
      </c>
    </row>
    <row r="17" spans="1:17" s="67" customFormat="1" ht="28" x14ac:dyDescent="0.25">
      <c r="A17" s="105">
        <f t="shared" si="1"/>
        <v>6</v>
      </c>
      <c r="B17" s="187" t="s">
        <v>218</v>
      </c>
      <c r="C17" s="187" t="s">
        <v>221</v>
      </c>
      <c r="D17" s="151"/>
      <c r="E17" s="141"/>
      <c r="F17" s="624"/>
      <c r="G17" s="624">
        <v>-40</v>
      </c>
      <c r="H17" s="624"/>
      <c r="I17" s="624"/>
      <c r="K17" s="190"/>
      <c r="L17" s="190">
        <v>-0.5</v>
      </c>
      <c r="M17" s="190"/>
      <c r="N17" s="190"/>
      <c r="O17" s="190">
        <f t="shared" si="0"/>
        <v>-0.5</v>
      </c>
    </row>
    <row r="18" spans="1:17" s="67" customFormat="1" ht="28" x14ac:dyDescent="0.25">
      <c r="A18" s="105">
        <f t="shared" si="1"/>
        <v>7</v>
      </c>
      <c r="B18" s="187" t="s">
        <v>218</v>
      </c>
      <c r="C18" s="187" t="s">
        <v>222</v>
      </c>
      <c r="D18" s="151"/>
      <c r="E18" s="141"/>
      <c r="F18" s="624"/>
      <c r="G18" s="624">
        <v>-75</v>
      </c>
      <c r="H18" s="624"/>
      <c r="I18" s="624"/>
      <c r="K18" s="190"/>
      <c r="L18" s="190">
        <v>-1</v>
      </c>
      <c r="M18" s="190"/>
      <c r="N18" s="190"/>
      <c r="O18" s="190">
        <f t="shared" si="0"/>
        <v>-1</v>
      </c>
    </row>
    <row r="19" spans="1:17" x14ac:dyDescent="0.25">
      <c r="A19" s="50">
        <v>8</v>
      </c>
      <c r="B19" s="635" t="s">
        <v>612</v>
      </c>
      <c r="C19" s="635" t="s">
        <v>613</v>
      </c>
      <c r="D19" s="151"/>
      <c r="E19" s="141"/>
      <c r="F19" s="650">
        <v>50</v>
      </c>
      <c r="G19" s="650"/>
      <c r="H19" s="650"/>
      <c r="I19" s="650"/>
      <c r="J19" s="796"/>
      <c r="K19" s="652"/>
      <c r="L19" s="652"/>
      <c r="M19" s="652"/>
      <c r="N19" s="652"/>
      <c r="O19" s="652">
        <f>+SUM(K19:N19)</f>
        <v>0</v>
      </c>
      <c r="P19" s="796"/>
      <c r="Q19" s="796"/>
    </row>
    <row r="20" spans="1:17" ht="42" x14ac:dyDescent="0.25">
      <c r="A20" s="50">
        <v>9</v>
      </c>
      <c r="B20" s="635" t="s">
        <v>218</v>
      </c>
      <c r="C20" s="635" t="s">
        <v>584</v>
      </c>
      <c r="D20" s="151"/>
      <c r="E20" s="141"/>
      <c r="F20" s="650">
        <v>65</v>
      </c>
      <c r="G20" s="650">
        <v>-65</v>
      </c>
      <c r="H20" s="650"/>
      <c r="I20" s="650"/>
      <c r="J20" s="67"/>
      <c r="K20" s="652"/>
      <c r="L20" s="652"/>
      <c r="M20" s="652"/>
      <c r="N20" s="652"/>
      <c r="O20" s="652">
        <f t="shared" si="0"/>
        <v>0</v>
      </c>
      <c r="P20" s="67"/>
    </row>
    <row r="21" spans="1:17" x14ac:dyDescent="0.25">
      <c r="A21" s="50">
        <f t="shared" si="1"/>
        <v>10</v>
      </c>
      <c r="B21" s="635" t="s">
        <v>218</v>
      </c>
      <c r="C21" s="635" t="s">
        <v>585</v>
      </c>
      <c r="D21" s="151"/>
      <c r="E21" s="141"/>
      <c r="F21" s="650">
        <v>-65</v>
      </c>
      <c r="G21" s="650">
        <v>65</v>
      </c>
      <c r="H21" s="650"/>
      <c r="I21" s="650"/>
      <c r="J21" s="67"/>
      <c r="K21" s="652"/>
      <c r="L21" s="652"/>
      <c r="M21" s="652"/>
      <c r="N21" s="652"/>
      <c r="O21" s="652">
        <f t="shared" si="0"/>
        <v>0</v>
      </c>
      <c r="P21" s="67"/>
    </row>
    <row r="22" spans="1:17" s="810" customFormat="1" ht="56" x14ac:dyDescent="0.25">
      <c r="A22" s="814">
        <f t="shared" si="1"/>
        <v>11</v>
      </c>
      <c r="B22" s="815" t="s">
        <v>223</v>
      </c>
      <c r="C22" s="815" t="s">
        <v>586</v>
      </c>
      <c r="D22" s="816"/>
      <c r="E22" s="808"/>
      <c r="F22" s="817"/>
      <c r="G22" s="817">
        <v>-25</v>
      </c>
      <c r="H22" s="817"/>
      <c r="I22" s="817"/>
      <c r="K22" s="811"/>
      <c r="L22" s="811">
        <v>-0.5</v>
      </c>
      <c r="M22" s="811"/>
      <c r="N22" s="811"/>
      <c r="O22" s="811">
        <f t="shared" si="0"/>
        <v>-0.5</v>
      </c>
    </row>
    <row r="23" spans="1:17" x14ac:dyDescent="0.25">
      <c r="A23" s="50"/>
      <c r="B23" s="56"/>
      <c r="C23" s="56"/>
      <c r="D23" s="90"/>
      <c r="E23" s="65"/>
      <c r="F23" s="683"/>
      <c r="G23" s="683"/>
      <c r="H23" s="683"/>
      <c r="I23" s="683"/>
      <c r="J23" s="67"/>
      <c r="K23" s="194"/>
      <c r="L23" s="194"/>
      <c r="M23" s="144"/>
      <c r="N23" s="144"/>
      <c r="O23" s="194"/>
      <c r="P23" s="39"/>
      <c r="Q23" s="39"/>
    </row>
    <row r="24" spans="1:17" x14ac:dyDescent="0.25">
      <c r="A24" s="50"/>
      <c r="B24" s="56"/>
      <c r="C24" s="56"/>
      <c r="D24" s="90"/>
      <c r="E24" s="65"/>
      <c r="F24" s="683"/>
      <c r="G24" s="683"/>
      <c r="H24" s="683"/>
      <c r="I24" s="683"/>
      <c r="J24" s="67"/>
      <c r="K24" s="194"/>
      <c r="L24" s="194"/>
      <c r="M24" s="144"/>
      <c r="N24" s="144"/>
      <c r="O24" s="194"/>
      <c r="P24" s="39"/>
      <c r="Q24" s="39"/>
    </row>
    <row r="25" spans="1:17" x14ac:dyDescent="0.25">
      <c r="A25" s="50"/>
      <c r="B25" s="55"/>
      <c r="C25" s="56"/>
      <c r="D25" s="90"/>
      <c r="E25" s="48"/>
      <c r="F25" s="193"/>
      <c r="G25" s="193"/>
      <c r="H25" s="193"/>
      <c r="I25" s="193"/>
      <c r="J25" s="67"/>
      <c r="K25" s="194"/>
      <c r="L25" s="194"/>
      <c r="M25" s="194"/>
      <c r="N25" s="194"/>
      <c r="O25" s="194"/>
      <c r="P25" s="67"/>
    </row>
    <row r="26" spans="1:17" ht="14.5" thickBot="1" x14ac:dyDescent="0.3">
      <c r="A26" s="50"/>
      <c r="B26" s="874" t="s">
        <v>88</v>
      </c>
      <c r="C26" s="874"/>
      <c r="D26" s="58"/>
      <c r="E26" s="48"/>
      <c r="F26" s="195">
        <f>SUM(F12:F25)</f>
        <v>100</v>
      </c>
      <c r="G26" s="195">
        <f>SUM(G12:G25)</f>
        <v>-190</v>
      </c>
      <c r="H26" s="195">
        <f>SUM(H12:H25)</f>
        <v>0</v>
      </c>
      <c r="I26" s="195">
        <f>SUM(I12:I25)</f>
        <v>0</v>
      </c>
      <c r="J26" s="67"/>
      <c r="K26" s="223">
        <f>SUM(K12:K25)</f>
        <v>-2</v>
      </c>
      <c r="L26" s="223">
        <f>SUM(L12:L25)</f>
        <v>-2</v>
      </c>
      <c r="M26" s="223">
        <f>SUM(M12:M25)</f>
        <v>0</v>
      </c>
      <c r="N26" s="223">
        <f>SUM(N12:N25)</f>
        <v>0</v>
      </c>
      <c r="O26" s="223">
        <f>SUM(O12:O25)</f>
        <v>-4</v>
      </c>
      <c r="P26" s="67"/>
    </row>
    <row r="27" spans="1:17" x14ac:dyDescent="0.25">
      <c r="B27" s="197"/>
      <c r="C27" s="151"/>
      <c r="D27" s="90"/>
      <c r="E27" s="48"/>
      <c r="F27" s="118"/>
      <c r="G27" s="118"/>
      <c r="H27" s="118"/>
      <c r="I27" s="118"/>
      <c r="J27" s="67"/>
      <c r="K27" s="198"/>
      <c r="L27" s="198"/>
      <c r="M27" s="198"/>
      <c r="N27" s="198"/>
      <c r="O27" s="198"/>
      <c r="P27" s="67"/>
    </row>
    <row r="28" spans="1:17" x14ac:dyDescent="0.25">
      <c r="B28" s="878" t="s">
        <v>10</v>
      </c>
      <c r="C28" s="878"/>
      <c r="D28" s="90"/>
      <c r="E28" s="48"/>
      <c r="F28" s="200"/>
      <c r="G28" s="200"/>
      <c r="H28" s="200"/>
      <c r="I28" s="200"/>
      <c r="J28" s="67"/>
      <c r="K28" s="201"/>
      <c r="L28" s="201"/>
      <c r="M28" s="201"/>
      <c r="N28" s="201"/>
      <c r="O28" s="201"/>
      <c r="P28" s="67"/>
    </row>
    <row r="29" spans="1:17" x14ac:dyDescent="0.25">
      <c r="A29" s="50"/>
      <c r="B29" s="269"/>
      <c r="C29" s="270"/>
      <c r="D29" s="89"/>
      <c r="F29" s="189"/>
      <c r="G29" s="189"/>
      <c r="H29" s="189"/>
      <c r="I29" s="189"/>
      <c r="J29" s="67"/>
      <c r="K29" s="190"/>
      <c r="L29" s="190"/>
      <c r="M29" s="190"/>
      <c r="N29" s="190"/>
      <c r="O29" s="54">
        <f>+SUM(K29:N29)</f>
        <v>0</v>
      </c>
      <c r="P29" s="67"/>
    </row>
    <row r="30" spans="1:17" x14ac:dyDescent="0.25">
      <c r="A30" s="50"/>
      <c r="B30" s="186"/>
      <c r="C30" s="187"/>
      <c r="D30" s="89"/>
      <c r="E30" s="53"/>
      <c r="F30" s="189"/>
      <c r="G30" s="189"/>
      <c r="H30" s="189"/>
      <c r="I30" s="189"/>
      <c r="J30" s="67"/>
      <c r="K30" s="190"/>
      <c r="L30" s="190"/>
      <c r="M30" s="190"/>
      <c r="N30" s="190"/>
      <c r="O30" s="190"/>
      <c r="P30" s="67"/>
    </row>
    <row r="31" spans="1:17" ht="14.5" thickBot="1" x14ac:dyDescent="0.3">
      <c r="B31" s="877" t="s">
        <v>89</v>
      </c>
      <c r="C31" s="877"/>
      <c r="D31" s="60"/>
      <c r="E31" s="48"/>
      <c r="F31" s="195">
        <f>+SUM(F29:F30)</f>
        <v>0</v>
      </c>
      <c r="G31" s="195">
        <f>+SUM(G29:G30)</f>
        <v>0</v>
      </c>
      <c r="H31" s="195">
        <f>+SUM(H29:H30)</f>
        <v>0</v>
      </c>
      <c r="I31" s="195">
        <f>+SUM(I29:I30)</f>
        <v>0</v>
      </c>
      <c r="J31" s="67"/>
      <c r="K31" s="196">
        <f>SUM(K29:K29)</f>
        <v>0</v>
      </c>
      <c r="L31" s="196">
        <f>SUM(L29:L29)</f>
        <v>0</v>
      </c>
      <c r="M31" s="196">
        <f>SUM(M29:M29)</f>
        <v>0</v>
      </c>
      <c r="N31" s="196">
        <f>SUM(N29:N29)</f>
        <v>0</v>
      </c>
      <c r="O31" s="196">
        <f>SUM(O29:O29)</f>
        <v>0</v>
      </c>
      <c r="P31" s="67"/>
    </row>
    <row r="32" spans="1:17" x14ac:dyDescent="0.25">
      <c r="B32" s="157"/>
      <c r="C32" s="157"/>
      <c r="D32" s="60"/>
      <c r="E32" s="48"/>
      <c r="F32" s="99"/>
      <c r="G32" s="99"/>
      <c r="H32" s="99"/>
      <c r="I32" s="99"/>
      <c r="J32" s="67"/>
      <c r="K32" s="203"/>
      <c r="L32" s="203"/>
      <c r="M32" s="203"/>
      <c r="N32" s="203"/>
      <c r="O32" s="203"/>
      <c r="P32" s="67"/>
    </row>
    <row r="33" spans="1:17" ht="15.75" customHeight="1" x14ac:dyDescent="0.25">
      <c r="A33" s="50"/>
      <c r="B33" s="226" t="s">
        <v>11</v>
      </c>
      <c r="C33" s="199"/>
      <c r="D33" s="90"/>
      <c r="E33" s="48"/>
      <c r="F33" s="200"/>
      <c r="G33" s="200"/>
      <c r="H33" s="200"/>
      <c r="I33" s="200"/>
      <c r="J33" s="67"/>
      <c r="K33" s="143"/>
      <c r="L33" s="143"/>
      <c r="M33" s="143"/>
      <c r="N33" s="143"/>
      <c r="O33" s="143"/>
      <c r="P33" s="67"/>
    </row>
    <row r="34" spans="1:17" x14ac:dyDescent="0.25">
      <c r="A34" s="50"/>
      <c r="B34" s="186"/>
      <c r="C34" s="187"/>
      <c r="D34" s="90"/>
      <c r="E34" s="48"/>
      <c r="F34" s="189"/>
      <c r="G34" s="189"/>
      <c r="H34" s="189"/>
      <c r="I34" s="189"/>
      <c r="J34" s="67"/>
      <c r="K34" s="190"/>
      <c r="L34" s="190"/>
      <c r="M34" s="190"/>
      <c r="N34" s="190"/>
      <c r="O34" s="54"/>
      <c r="P34" s="67"/>
    </row>
    <row r="35" spans="1:17" x14ac:dyDescent="0.25">
      <c r="A35" s="50"/>
      <c r="B35" s="191"/>
      <c r="C35" s="192"/>
      <c r="D35" s="90"/>
      <c r="E35" s="48"/>
      <c r="F35" s="193"/>
      <c r="G35" s="193"/>
      <c r="H35" s="193"/>
      <c r="I35" s="193"/>
      <c r="J35" s="67"/>
      <c r="K35" s="194"/>
      <c r="L35" s="194"/>
      <c r="M35" s="194"/>
      <c r="N35" s="194"/>
      <c r="O35" s="194"/>
      <c r="P35" s="67"/>
    </row>
    <row r="36" spans="1:17" ht="14.5" thickBot="1" x14ac:dyDescent="0.3">
      <c r="A36" s="50"/>
      <c r="B36" s="874" t="s">
        <v>90</v>
      </c>
      <c r="C36" s="874"/>
      <c r="D36" s="58"/>
      <c r="E36" s="48"/>
      <c r="F36" s="195">
        <f>SUM(F34:F35)</f>
        <v>0</v>
      </c>
      <c r="G36" s="195">
        <f>SUM(G34:G35)</f>
        <v>0</v>
      </c>
      <c r="H36" s="195">
        <f>SUM(H34:H35)</f>
        <v>0</v>
      </c>
      <c r="I36" s="195">
        <f>SUM(I34:I35)</f>
        <v>0</v>
      </c>
      <c r="J36" s="67"/>
      <c r="K36" s="196"/>
      <c r="L36" s="196"/>
      <c r="M36" s="196"/>
      <c r="N36" s="196"/>
      <c r="O36" s="196">
        <f>SUM(O34:O35)</f>
        <v>0</v>
      </c>
      <c r="P36" s="67"/>
    </row>
    <row r="37" spans="1:17" x14ac:dyDescent="0.25">
      <c r="B37" s="157"/>
      <c r="C37" s="157"/>
      <c r="D37" s="60"/>
      <c r="E37" s="48"/>
      <c r="F37" s="99"/>
      <c r="G37" s="99"/>
      <c r="H37" s="99"/>
      <c r="I37" s="99"/>
      <c r="J37" s="67"/>
      <c r="K37" s="203"/>
      <c r="L37" s="203"/>
      <c r="M37" s="203"/>
      <c r="N37" s="203"/>
      <c r="O37" s="203"/>
      <c r="P37" s="67"/>
    </row>
    <row r="38" spans="1:17" ht="15.75" customHeight="1" x14ac:dyDescent="0.25">
      <c r="A38" s="50"/>
      <c r="B38" s="104" t="s">
        <v>91</v>
      </c>
      <c r="C38" s="67"/>
      <c r="E38" s="48"/>
      <c r="F38" s="142"/>
      <c r="G38" s="142"/>
      <c r="H38" s="142"/>
      <c r="I38" s="142"/>
      <c r="J38" s="67"/>
      <c r="K38" s="67"/>
      <c r="L38" s="67"/>
      <c r="M38" s="67"/>
      <c r="N38" s="67"/>
      <c r="O38" s="67"/>
      <c r="P38" s="67"/>
    </row>
    <row r="39" spans="1:17" s="144" customFormat="1" ht="42" x14ac:dyDescent="0.25">
      <c r="A39" s="105">
        <v>12</v>
      </c>
      <c r="B39" s="187" t="s">
        <v>224</v>
      </c>
      <c r="C39" s="187" t="s">
        <v>225</v>
      </c>
      <c r="D39" s="150"/>
      <c r="E39" s="294"/>
      <c r="F39" s="713">
        <v>12</v>
      </c>
      <c r="G39" s="713"/>
      <c r="H39" s="713"/>
      <c r="I39" s="713"/>
      <c r="J39" s="67"/>
      <c r="K39" s="190"/>
      <c r="L39" s="190"/>
      <c r="M39" s="190"/>
      <c r="N39" s="190"/>
      <c r="O39" s="190"/>
    </row>
    <row r="40" spans="1:17" x14ac:dyDescent="0.25">
      <c r="A40" s="50"/>
      <c r="B40" s="269"/>
      <c r="C40" s="270"/>
      <c r="D40" s="89"/>
      <c r="F40" s="189"/>
      <c r="G40" s="189"/>
      <c r="H40" s="189"/>
      <c r="I40" s="189"/>
      <c r="J40" s="67"/>
      <c r="K40" s="190"/>
      <c r="L40" s="190"/>
      <c r="M40" s="190"/>
      <c r="N40" s="190"/>
      <c r="O40" s="54"/>
      <c r="P40" s="67"/>
    </row>
    <row r="41" spans="1:17" s="34" customFormat="1" x14ac:dyDescent="0.25">
      <c r="A41" s="39"/>
      <c r="B41" s="197"/>
      <c r="C41" s="227"/>
      <c r="D41" s="297"/>
      <c r="E41" s="63"/>
      <c r="F41" s="228"/>
      <c r="G41" s="228"/>
      <c r="H41" s="228"/>
      <c r="I41" s="228"/>
      <c r="J41" s="67"/>
      <c r="K41" s="202"/>
      <c r="L41" s="202"/>
      <c r="M41" s="202"/>
      <c r="N41" s="202"/>
      <c r="O41" s="202"/>
      <c r="P41" s="144"/>
      <c r="Q41" s="144"/>
    </row>
    <row r="42" spans="1:17" ht="14.5" thickBot="1" x14ac:dyDescent="0.3">
      <c r="A42" s="50"/>
      <c r="B42" s="874" t="s">
        <v>94</v>
      </c>
      <c r="C42" s="874"/>
      <c r="D42" s="58"/>
      <c r="E42" s="48"/>
      <c r="F42" s="195">
        <f>SUM(F39:F40)</f>
        <v>12</v>
      </c>
      <c r="G42" s="195">
        <f t="shared" ref="G42:I42" si="2">SUM(G39:G40)</f>
        <v>0</v>
      </c>
      <c r="H42" s="195">
        <f t="shared" si="2"/>
        <v>0</v>
      </c>
      <c r="I42" s="195">
        <f t="shared" si="2"/>
        <v>0</v>
      </c>
      <c r="J42" s="67"/>
      <c r="K42" s="196">
        <f>SUM(K39:K40)</f>
        <v>0</v>
      </c>
      <c r="L42" s="196">
        <f t="shared" ref="L42:O42" si="3">SUM(L39:L40)</f>
        <v>0</v>
      </c>
      <c r="M42" s="196">
        <f>SUM(M39:M40)</f>
        <v>0</v>
      </c>
      <c r="N42" s="196">
        <f>SUM(N39:N40)</f>
        <v>0</v>
      </c>
      <c r="O42" s="196">
        <f t="shared" si="3"/>
        <v>0</v>
      </c>
      <c r="P42" s="67"/>
    </row>
    <row r="43" spans="1:17" ht="15.75" customHeight="1" x14ac:dyDescent="0.25">
      <c r="B43" s="157"/>
      <c r="C43" s="157"/>
      <c r="D43" s="60"/>
      <c r="E43" s="48"/>
      <c r="F43" s="99"/>
      <c r="G43" s="99"/>
      <c r="H43" s="99"/>
      <c r="I43" s="99"/>
      <c r="J43" s="67"/>
      <c r="K43" s="203"/>
      <c r="L43" s="203"/>
      <c r="M43" s="203"/>
      <c r="N43" s="203"/>
      <c r="O43" s="203"/>
      <c r="P43" s="67"/>
    </row>
    <row r="44" spans="1:17" x14ac:dyDescent="0.25">
      <c r="A44" s="50"/>
      <c r="B44" s="170" t="s">
        <v>95</v>
      </c>
      <c r="C44" s="170"/>
      <c r="D44" s="60"/>
      <c r="E44" s="48"/>
      <c r="F44" s="200"/>
      <c r="G44" s="200"/>
      <c r="H44" s="200"/>
      <c r="I44" s="200"/>
      <c r="J44" s="67"/>
      <c r="K44" s="143"/>
      <c r="L44" s="143"/>
      <c r="M44" s="143"/>
      <c r="N44" s="143"/>
      <c r="O44" s="143"/>
      <c r="P44" s="67"/>
    </row>
    <row r="45" spans="1:17" ht="27" customHeight="1" x14ac:dyDescent="0.25">
      <c r="A45" s="50"/>
      <c r="B45" s="187"/>
      <c r="C45" s="187"/>
      <c r="D45" s="150"/>
      <c r="E45" s="123"/>
      <c r="F45" s="309"/>
      <c r="G45" s="189"/>
      <c r="H45" s="189"/>
      <c r="I45" s="189"/>
      <c r="J45" s="67"/>
      <c r="K45" s="190"/>
      <c r="L45" s="190"/>
      <c r="M45" s="190"/>
      <c r="N45" s="190"/>
      <c r="O45" s="190"/>
      <c r="P45" s="67"/>
    </row>
    <row r="46" spans="1:17" ht="27" customHeight="1" x14ac:dyDescent="0.25">
      <c r="A46" s="50"/>
      <c r="B46" s="151"/>
      <c r="C46" s="151"/>
      <c r="D46" s="151"/>
      <c r="E46" s="148"/>
      <c r="F46" s="721"/>
      <c r="G46" s="118"/>
      <c r="H46" s="118"/>
      <c r="I46" s="118"/>
      <c r="J46" s="67"/>
      <c r="K46" s="202"/>
      <c r="L46" s="202"/>
      <c r="M46" s="202"/>
      <c r="N46" s="202"/>
      <c r="O46" s="202"/>
      <c r="P46" s="67"/>
    </row>
    <row r="47" spans="1:17" x14ac:dyDescent="0.25">
      <c r="A47" s="50"/>
      <c r="B47" s="257"/>
      <c r="C47" s="229"/>
      <c r="D47" s="298"/>
      <c r="E47" s="48"/>
      <c r="F47" s="709"/>
      <c r="G47" s="709"/>
      <c r="H47" s="709"/>
      <c r="I47" s="709"/>
      <c r="J47" s="67"/>
      <c r="K47" s="202"/>
      <c r="L47" s="202"/>
      <c r="M47" s="202"/>
      <c r="N47" s="202"/>
      <c r="O47" s="202"/>
      <c r="P47" s="67"/>
    </row>
    <row r="48" spans="1:17" ht="14.5" thickBot="1" x14ac:dyDescent="0.3">
      <c r="A48" s="50"/>
      <c r="B48" s="874" t="s">
        <v>100</v>
      </c>
      <c r="C48" s="874"/>
      <c r="D48" s="58"/>
      <c r="E48" s="48"/>
      <c r="F48" s="195">
        <f>SUM(F45:F45)</f>
        <v>0</v>
      </c>
      <c r="G48" s="195">
        <f>SUM(G45:G45)</f>
        <v>0</v>
      </c>
      <c r="H48" s="195">
        <f>SUM(H45:H45)</f>
        <v>0</v>
      </c>
      <c r="I48" s="195">
        <f>SUM(I45:I45)</f>
        <v>0</v>
      </c>
      <c r="J48" s="67"/>
      <c r="K48" s="223">
        <f>SUM(K45:K45)</f>
        <v>0</v>
      </c>
      <c r="L48" s="223">
        <f>SUM(L45:L45)</f>
        <v>0</v>
      </c>
      <c r="M48" s="223">
        <f>SUM(M45:M45)</f>
        <v>0</v>
      </c>
      <c r="N48" s="223">
        <f>SUM(N45:N45)</f>
        <v>0</v>
      </c>
      <c r="O48" s="223">
        <f>SUM(O45:O45)</f>
        <v>0</v>
      </c>
      <c r="P48" s="67"/>
    </row>
    <row r="49" spans="1:21" hidden="1" x14ac:dyDescent="0.25">
      <c r="E49" s="48"/>
      <c r="F49" s="136"/>
      <c r="G49" s="136"/>
      <c r="H49" s="136"/>
      <c r="I49" s="136"/>
      <c r="K49" s="62"/>
      <c r="L49" s="62"/>
      <c r="M49" s="62"/>
      <c r="N49" s="62"/>
      <c r="O49" s="62"/>
    </row>
    <row r="50" spans="1:21" hidden="1" x14ac:dyDescent="0.25">
      <c r="B50" s="41" t="s">
        <v>226</v>
      </c>
      <c r="E50" s="48"/>
      <c r="F50" s="136"/>
      <c r="G50" s="136"/>
      <c r="H50" s="136"/>
      <c r="I50" s="136"/>
      <c r="K50" s="62"/>
      <c r="L50" s="62"/>
      <c r="M50" s="62"/>
      <c r="N50" s="62"/>
      <c r="O50" s="62"/>
    </row>
    <row r="51" spans="1:21" ht="15.75" hidden="1" customHeight="1" x14ac:dyDescent="0.25">
      <c r="A51" s="50"/>
      <c r="B51" s="186"/>
      <c r="C51" s="187"/>
      <c r="D51" s="89"/>
      <c r="E51" s="53"/>
      <c r="F51" s="189"/>
      <c r="G51" s="189"/>
      <c r="H51" s="189"/>
      <c r="I51" s="189"/>
      <c r="J51" s="67"/>
      <c r="K51" s="190"/>
      <c r="L51" s="190"/>
      <c r="M51" s="190"/>
      <c r="N51" s="190"/>
      <c r="O51" s="54">
        <f>+SUM(K51:N51)</f>
        <v>0</v>
      </c>
    </row>
    <row r="52" spans="1:21" hidden="1" x14ac:dyDescent="0.25">
      <c r="B52" s="67"/>
      <c r="C52" s="67"/>
      <c r="E52" s="48"/>
      <c r="F52" s="142"/>
      <c r="G52" s="142"/>
      <c r="H52" s="142"/>
      <c r="I52" s="142"/>
      <c r="J52" s="67"/>
      <c r="K52" s="143"/>
      <c r="L52" s="143"/>
      <c r="M52" s="143"/>
      <c r="N52" s="143"/>
      <c r="O52" s="143"/>
    </row>
    <row r="53" spans="1:21" ht="13.5" hidden="1" customHeight="1" x14ac:dyDescent="0.25">
      <c r="A53" s="50"/>
      <c r="B53" s="874" t="s">
        <v>227</v>
      </c>
      <c r="C53" s="874"/>
      <c r="D53" s="58"/>
      <c r="E53" s="48"/>
      <c r="F53" s="195">
        <f>SUM(F50:F52)</f>
        <v>0</v>
      </c>
      <c r="G53" s="195">
        <f>SUM(G50:G52)</f>
        <v>0</v>
      </c>
      <c r="H53" s="195">
        <f>SUM(H50:H52)</f>
        <v>0</v>
      </c>
      <c r="I53" s="195">
        <f>SUM(I50:I52)</f>
        <v>0</v>
      </c>
      <c r="J53" s="67"/>
      <c r="K53" s="196">
        <f>SUM(K50:K52)</f>
        <v>0</v>
      </c>
      <c r="L53" s="196">
        <f>SUM(L50:L52)</f>
        <v>0</v>
      </c>
      <c r="M53" s="196">
        <f>SUM(M50:M52)</f>
        <v>0</v>
      </c>
      <c r="N53" s="196">
        <f>SUM(N50:N52)</f>
        <v>0</v>
      </c>
      <c r="O53" s="196">
        <f>SUM(O50:O52)</f>
        <v>0</v>
      </c>
      <c r="P53" s="67"/>
    </row>
    <row r="54" spans="1:21" x14ac:dyDescent="0.25">
      <c r="E54" s="48"/>
      <c r="F54" s="142"/>
      <c r="G54" s="142"/>
      <c r="H54" s="142"/>
      <c r="I54" s="142"/>
      <c r="J54" s="67"/>
      <c r="K54" s="143"/>
      <c r="L54" s="143"/>
      <c r="M54" s="143"/>
      <c r="N54" s="143"/>
      <c r="O54" s="143"/>
    </row>
    <row r="55" spans="1:21" hidden="1" x14ac:dyDescent="0.25">
      <c r="A55" s="50"/>
      <c r="B55" s="891" t="s">
        <v>228</v>
      </c>
      <c r="C55" s="891"/>
      <c r="D55" s="60"/>
      <c r="E55" s="48"/>
      <c r="F55" s="200"/>
      <c r="G55" s="200"/>
      <c r="H55" s="200"/>
      <c r="I55" s="200"/>
      <c r="J55" s="67"/>
      <c r="K55" s="143"/>
      <c r="L55" s="143"/>
      <c r="M55" s="143"/>
      <c r="N55" s="143"/>
      <c r="O55" s="143"/>
      <c r="P55" s="67"/>
    </row>
    <row r="56" spans="1:21" hidden="1" x14ac:dyDescent="0.25">
      <c r="A56" s="50"/>
      <c r="B56" s="186"/>
      <c r="C56" s="187"/>
      <c r="D56" s="89"/>
      <c r="E56" s="53"/>
      <c r="F56" s="189"/>
      <c r="G56" s="189"/>
      <c r="H56" s="189"/>
      <c r="I56" s="189"/>
      <c r="J56" s="67"/>
      <c r="K56" s="190"/>
      <c r="L56" s="190"/>
      <c r="M56" s="190"/>
      <c r="N56" s="190"/>
      <c r="O56" s="54">
        <f>+SUM(K56:N56)</f>
        <v>0</v>
      </c>
    </row>
    <row r="57" spans="1:21" hidden="1" x14ac:dyDescent="0.25">
      <c r="A57" s="50"/>
      <c r="B57" s="186"/>
      <c r="C57" s="187"/>
      <c r="D57" s="89"/>
      <c r="E57" s="53"/>
      <c r="F57" s="189"/>
      <c r="G57" s="189"/>
      <c r="H57" s="189"/>
      <c r="I57" s="189"/>
      <c r="J57" s="67"/>
      <c r="K57" s="190"/>
      <c r="L57" s="190"/>
      <c r="M57" s="190"/>
      <c r="N57" s="190"/>
      <c r="O57" s="54">
        <f>+SUM(K57:N57)</f>
        <v>0</v>
      </c>
    </row>
    <row r="58" spans="1:21" ht="15.75" hidden="1" customHeight="1" x14ac:dyDescent="0.25">
      <c r="A58" s="50"/>
      <c r="B58" s="186"/>
      <c r="C58" s="187"/>
      <c r="D58" s="89"/>
      <c r="E58" s="53"/>
      <c r="F58" s="189"/>
      <c r="G58" s="189"/>
      <c r="H58" s="189"/>
      <c r="I58" s="189"/>
      <c r="J58" s="67"/>
      <c r="K58" s="190"/>
      <c r="L58" s="190"/>
      <c r="M58" s="190"/>
      <c r="N58" s="190"/>
      <c r="O58" s="54">
        <f>+SUM(K58:N58)</f>
        <v>0</v>
      </c>
    </row>
    <row r="59" spans="1:21" ht="15.75" hidden="1" customHeight="1" x14ac:dyDescent="0.25">
      <c r="A59" s="50"/>
      <c r="B59" s="186"/>
      <c r="C59" s="187"/>
      <c r="D59" s="89"/>
      <c r="E59" s="53"/>
      <c r="F59" s="189"/>
      <c r="G59" s="189"/>
      <c r="H59" s="189"/>
      <c r="I59" s="189"/>
      <c r="J59" s="67"/>
      <c r="K59" s="190"/>
      <c r="L59" s="190"/>
      <c r="M59" s="190"/>
      <c r="N59" s="190"/>
      <c r="O59" s="54">
        <f>+SUM(K59:N59)</f>
        <v>0</v>
      </c>
    </row>
    <row r="60" spans="1:21" hidden="1" x14ac:dyDescent="0.25">
      <c r="A60" s="50"/>
      <c r="B60" s="191"/>
      <c r="C60" s="192"/>
      <c r="D60" s="90"/>
      <c r="E60" s="48"/>
      <c r="F60" s="193"/>
      <c r="G60" s="193"/>
      <c r="H60" s="193"/>
      <c r="I60" s="193"/>
      <c r="J60" s="67"/>
      <c r="K60" s="194"/>
      <c r="L60" s="194"/>
      <c r="M60" s="194"/>
      <c r="N60" s="194"/>
      <c r="O60" s="194"/>
      <c r="P60" s="67"/>
    </row>
    <row r="61" spans="1:21" ht="13.5" hidden="1" customHeight="1" x14ac:dyDescent="0.25">
      <c r="A61" s="50"/>
      <c r="B61" s="874" t="s">
        <v>229</v>
      </c>
      <c r="C61" s="874"/>
      <c r="D61" s="58"/>
      <c r="E61" s="48"/>
      <c r="F61" s="195">
        <f>SUM(F56:F60)</f>
        <v>0</v>
      </c>
      <c r="G61" s="195">
        <f>SUM(G56:G60)</f>
        <v>0</v>
      </c>
      <c r="H61" s="195">
        <f>SUM(H56:H60)</f>
        <v>0</v>
      </c>
      <c r="I61" s="195">
        <f>SUM(I56:I60)</f>
        <v>0</v>
      </c>
      <c r="J61" s="67"/>
      <c r="K61" s="196">
        <f>SUM(K56:K60)</f>
        <v>0</v>
      </c>
      <c r="L61" s="196">
        <f>SUM(L56:L60)</f>
        <v>0</v>
      </c>
      <c r="M61" s="196">
        <f>SUM(M56:M60)</f>
        <v>0</v>
      </c>
      <c r="N61" s="196">
        <f>SUM(N56:N60)</f>
        <v>0</v>
      </c>
      <c r="O61" s="196">
        <f>SUM(O56:O60)</f>
        <v>0</v>
      </c>
      <c r="P61" s="67"/>
    </row>
    <row r="62" spans="1:21" ht="13.5" hidden="1" customHeight="1" x14ac:dyDescent="0.25">
      <c r="A62" s="50"/>
      <c r="B62" s="273"/>
      <c r="C62" s="273"/>
      <c r="D62" s="58"/>
      <c r="E62" s="48"/>
      <c r="F62" s="99"/>
      <c r="G62" s="99"/>
      <c r="H62" s="99"/>
      <c r="I62" s="99"/>
      <c r="J62" s="67"/>
      <c r="K62" s="203"/>
      <c r="L62" s="203"/>
      <c r="M62" s="203"/>
      <c r="N62" s="203"/>
      <c r="O62" s="203"/>
      <c r="P62" s="67"/>
    </row>
    <row r="63" spans="1:21" s="31" customFormat="1" x14ac:dyDescent="0.25">
      <c r="A63" s="50"/>
      <c r="B63" s="104" t="s">
        <v>62</v>
      </c>
      <c r="C63" s="67"/>
      <c r="D63" s="67"/>
      <c r="E63" s="109"/>
      <c r="F63" s="118"/>
      <c r="G63" s="118"/>
      <c r="H63" s="118"/>
      <c r="I63" s="118"/>
      <c r="J63" s="67"/>
      <c r="K63" s="143"/>
      <c r="L63" s="143"/>
      <c r="M63" s="143"/>
      <c r="N63" s="143"/>
      <c r="O63" s="143"/>
      <c r="P63" s="144"/>
      <c r="Q63" s="144"/>
      <c r="R63" s="34"/>
      <c r="S63" s="34"/>
      <c r="T63" s="34"/>
      <c r="U63" s="34"/>
    </row>
    <row r="64" spans="1:21" s="38" customFormat="1" ht="56" x14ac:dyDescent="0.25">
      <c r="A64" s="105">
        <v>13</v>
      </c>
      <c r="B64" s="186" t="s">
        <v>223</v>
      </c>
      <c r="C64" s="187" t="s">
        <v>591</v>
      </c>
      <c r="D64" s="150"/>
      <c r="E64" s="188"/>
      <c r="F64" s="189"/>
      <c r="G64" s="189">
        <v>25</v>
      </c>
      <c r="H64" s="189"/>
      <c r="I64" s="189"/>
      <c r="J64" s="67"/>
      <c r="K64" s="190"/>
      <c r="L64" s="190"/>
      <c r="M64" s="190"/>
      <c r="N64" s="190"/>
      <c r="O64" s="190">
        <f t="shared" ref="O64:O71" si="4">+SUM(K64:N64)</f>
        <v>0</v>
      </c>
      <c r="P64" s="144"/>
      <c r="Q64" s="144"/>
      <c r="R64" s="144"/>
      <c r="S64" s="144"/>
      <c r="T64" s="144"/>
      <c r="U64" s="144"/>
    </row>
    <row r="65" spans="1:21" s="38" customFormat="1" ht="84" x14ac:dyDescent="0.25">
      <c r="A65" s="105">
        <f>A64+1</f>
        <v>14</v>
      </c>
      <c r="B65" s="646" t="s">
        <v>230</v>
      </c>
      <c r="C65" s="646" t="s">
        <v>592</v>
      </c>
      <c r="D65" s="231"/>
      <c r="E65" s="232"/>
      <c r="F65" s="638">
        <v>0</v>
      </c>
      <c r="G65" s="638">
        <v>-36</v>
      </c>
      <c r="H65" s="638">
        <v>-37</v>
      </c>
      <c r="I65" s="638">
        <v>-13</v>
      </c>
      <c r="J65" s="233"/>
      <c r="K65" s="642"/>
      <c r="L65" s="642"/>
      <c r="M65" s="642"/>
      <c r="N65" s="642"/>
      <c r="O65" s="642">
        <f t="shared" si="4"/>
        <v>0</v>
      </c>
      <c r="P65" s="144"/>
      <c r="Q65" s="144"/>
      <c r="R65" s="144"/>
      <c r="S65" s="144"/>
      <c r="T65" s="144"/>
      <c r="U65" s="144"/>
    </row>
    <row r="66" spans="1:21" s="38" customFormat="1" ht="42" x14ac:dyDescent="0.25">
      <c r="A66" s="105">
        <f t="shared" ref="A66:A71" si="5">A65+1</f>
        <v>15</v>
      </c>
      <c r="B66" s="186" t="s">
        <v>230</v>
      </c>
      <c r="C66" s="187" t="s">
        <v>587</v>
      </c>
      <c r="D66" s="231"/>
      <c r="E66" s="232"/>
      <c r="F66" s="189">
        <v>21</v>
      </c>
      <c r="G66" s="189"/>
      <c r="H66" s="189"/>
      <c r="I66" s="189"/>
      <c r="J66" s="233"/>
      <c r="K66" s="190">
        <v>-1</v>
      </c>
      <c r="L66" s="190"/>
      <c r="M66" s="190"/>
      <c r="N66" s="190"/>
      <c r="O66" s="190">
        <f t="shared" si="4"/>
        <v>-1</v>
      </c>
      <c r="P66" s="144"/>
      <c r="Q66" s="144"/>
      <c r="R66" s="144"/>
      <c r="S66" s="144"/>
      <c r="T66" s="144"/>
      <c r="U66" s="144"/>
    </row>
    <row r="67" spans="1:21" s="38" customFormat="1" ht="28" x14ac:dyDescent="0.25">
      <c r="A67" s="105">
        <f t="shared" si="5"/>
        <v>16</v>
      </c>
      <c r="B67" s="186" t="s">
        <v>230</v>
      </c>
      <c r="C67" s="187" t="s">
        <v>588</v>
      </c>
      <c r="D67" s="231"/>
      <c r="E67" s="232"/>
      <c r="F67" s="189">
        <v>-20</v>
      </c>
      <c r="G67" s="189"/>
      <c r="H67" s="189"/>
      <c r="I67" s="189"/>
      <c r="J67" s="233"/>
      <c r="K67" s="190"/>
      <c r="L67" s="190"/>
      <c r="M67" s="190"/>
      <c r="N67" s="190"/>
      <c r="O67" s="190">
        <f t="shared" si="4"/>
        <v>0</v>
      </c>
      <c r="P67" s="144"/>
      <c r="Q67" s="144"/>
      <c r="R67" s="144"/>
      <c r="S67" s="144"/>
      <c r="T67" s="144"/>
      <c r="U67" s="144"/>
    </row>
    <row r="68" spans="1:21" s="38" customFormat="1" ht="28" x14ac:dyDescent="0.25">
      <c r="A68" s="105">
        <f t="shared" si="5"/>
        <v>17</v>
      </c>
      <c r="B68" s="186" t="s">
        <v>231</v>
      </c>
      <c r="C68" s="187" t="s">
        <v>589</v>
      </c>
      <c r="D68" s="231"/>
      <c r="E68" s="232"/>
      <c r="F68" s="189"/>
      <c r="G68" s="189">
        <v>210</v>
      </c>
      <c r="H68" s="189"/>
      <c r="I68" s="189"/>
      <c r="J68" s="233"/>
      <c r="K68" s="190"/>
      <c r="L68" s="190"/>
      <c r="M68" s="190"/>
      <c r="N68" s="190"/>
      <c r="O68" s="190">
        <f t="shared" si="4"/>
        <v>0</v>
      </c>
      <c r="P68" s="144"/>
      <c r="Q68" s="144"/>
      <c r="R68" s="144"/>
      <c r="S68" s="144"/>
      <c r="T68" s="144"/>
      <c r="U68" s="144"/>
    </row>
    <row r="69" spans="1:21" s="38" customFormat="1" ht="28" x14ac:dyDescent="0.25">
      <c r="A69" s="105">
        <f t="shared" si="5"/>
        <v>18</v>
      </c>
      <c r="B69" s="186" t="s">
        <v>230</v>
      </c>
      <c r="C69" s="187" t="s">
        <v>232</v>
      </c>
      <c r="D69" s="231"/>
      <c r="E69" s="232"/>
      <c r="F69" s="189">
        <v>5</v>
      </c>
      <c r="G69" s="189"/>
      <c r="H69" s="189"/>
      <c r="I69" s="189"/>
      <c r="J69" s="233"/>
      <c r="K69" s="190"/>
      <c r="L69" s="190"/>
      <c r="M69" s="190"/>
      <c r="N69" s="190"/>
      <c r="O69" s="190">
        <f t="shared" si="4"/>
        <v>0</v>
      </c>
      <c r="P69" s="144"/>
      <c r="Q69" s="144"/>
      <c r="R69" s="144"/>
      <c r="S69" s="144"/>
      <c r="T69" s="144"/>
      <c r="U69" s="144"/>
    </row>
    <row r="70" spans="1:21" s="38" customFormat="1" ht="70" x14ac:dyDescent="0.25">
      <c r="A70" s="105">
        <f t="shared" si="5"/>
        <v>19</v>
      </c>
      <c r="B70" s="734" t="s">
        <v>233</v>
      </c>
      <c r="C70" s="735" t="s">
        <v>590</v>
      </c>
      <c r="D70" s="231"/>
      <c r="E70" s="232"/>
      <c r="F70" s="636">
        <v>45</v>
      </c>
      <c r="G70" s="636"/>
      <c r="H70" s="636"/>
      <c r="I70" s="636"/>
      <c r="J70" s="233"/>
      <c r="K70" s="652"/>
      <c r="L70" s="652"/>
      <c r="M70" s="652"/>
      <c r="N70" s="652"/>
      <c r="O70" s="652">
        <f t="shared" si="4"/>
        <v>0</v>
      </c>
      <c r="P70" s="144"/>
      <c r="Q70" s="144"/>
      <c r="R70" s="144"/>
      <c r="S70" s="144"/>
      <c r="T70" s="144"/>
      <c r="U70" s="144"/>
    </row>
    <row r="71" spans="1:21" s="38" customFormat="1" ht="42" x14ac:dyDescent="0.25">
      <c r="A71" s="105">
        <f t="shared" si="5"/>
        <v>20</v>
      </c>
      <c r="B71" s="734" t="s">
        <v>230</v>
      </c>
      <c r="C71" s="643" t="s">
        <v>620</v>
      </c>
      <c r="D71" s="231"/>
      <c r="E71" s="232"/>
      <c r="F71" s="636"/>
      <c r="G71" s="636"/>
      <c r="H71" s="636"/>
      <c r="I71" s="636">
        <v>100</v>
      </c>
      <c r="J71" s="233"/>
      <c r="K71" s="652"/>
      <c r="L71" s="652"/>
      <c r="M71" s="652"/>
      <c r="N71" s="652">
        <v>3</v>
      </c>
      <c r="O71" s="652">
        <f t="shared" si="4"/>
        <v>3</v>
      </c>
      <c r="P71" s="144"/>
      <c r="Q71" s="144"/>
      <c r="R71" s="144"/>
      <c r="S71" s="144"/>
      <c r="T71" s="144"/>
      <c r="U71" s="144"/>
    </row>
    <row r="72" spans="1:21" s="38" customFormat="1" x14ac:dyDescent="0.25">
      <c r="A72" s="105"/>
      <c r="B72" s="186"/>
      <c r="C72" s="187"/>
      <c r="D72" s="150"/>
      <c r="E72" s="188"/>
      <c r="F72" s="189"/>
      <c r="G72" s="189"/>
      <c r="H72" s="189"/>
      <c r="I72" s="189"/>
      <c r="J72" s="67"/>
      <c r="K72" s="190"/>
      <c r="L72" s="190"/>
      <c r="M72" s="190"/>
      <c r="N72" s="190"/>
      <c r="O72" s="190"/>
      <c r="P72" s="144"/>
      <c r="Q72" s="144"/>
      <c r="R72" s="144"/>
      <c r="S72" s="144"/>
      <c r="T72" s="144"/>
      <c r="U72" s="144"/>
    </row>
    <row r="73" spans="1:21" s="31" customFormat="1" x14ac:dyDescent="0.25">
      <c r="A73" s="50"/>
      <c r="B73" s="186"/>
      <c r="C73" s="187"/>
      <c r="D73" s="150"/>
      <c r="E73" s="188"/>
      <c r="F73" s="189"/>
      <c r="G73" s="189"/>
      <c r="H73" s="189"/>
      <c r="I73" s="189"/>
      <c r="J73" s="67"/>
      <c r="K73" s="190"/>
      <c r="L73" s="190"/>
      <c r="M73" s="190"/>
      <c r="N73" s="190"/>
      <c r="O73" s="190"/>
      <c r="P73" s="144"/>
      <c r="Q73" s="144"/>
      <c r="R73" s="34"/>
      <c r="S73" s="34"/>
      <c r="T73" s="34"/>
      <c r="U73" s="34"/>
    </row>
    <row r="74" spans="1:21" s="31" customFormat="1" x14ac:dyDescent="0.25">
      <c r="A74" s="50"/>
      <c r="B74" s="67"/>
      <c r="C74" s="67"/>
      <c r="D74" s="67"/>
      <c r="E74" s="109"/>
      <c r="F74" s="118"/>
      <c r="G74" s="118"/>
      <c r="H74" s="118"/>
      <c r="I74" s="118"/>
      <c r="J74" s="67"/>
      <c r="K74" s="143"/>
      <c r="L74" s="143"/>
      <c r="M74" s="143"/>
      <c r="N74" s="143"/>
      <c r="O74" s="143"/>
      <c r="P74" s="144"/>
      <c r="Q74" s="144"/>
      <c r="R74" s="34"/>
      <c r="S74" s="34"/>
      <c r="T74" s="34"/>
      <c r="U74" s="34"/>
    </row>
    <row r="75" spans="1:21" s="31" customFormat="1" ht="15.75" customHeight="1" thickBot="1" x14ac:dyDescent="0.3">
      <c r="A75" s="50"/>
      <c r="B75" s="874" t="s">
        <v>105</v>
      </c>
      <c r="C75" s="874"/>
      <c r="D75" s="273"/>
      <c r="E75" s="141"/>
      <c r="F75" s="195">
        <f>SUM(F64:F73)</f>
        <v>51</v>
      </c>
      <c r="G75" s="195">
        <f>SUM(G64:G73)</f>
        <v>199</v>
      </c>
      <c r="H75" s="195">
        <f>SUM(H64:H73)</f>
        <v>-37</v>
      </c>
      <c r="I75" s="195">
        <f>SUM(I64:I73)</f>
        <v>87</v>
      </c>
      <c r="J75" s="195">
        <f>SUM(J64:J73)</f>
        <v>0</v>
      </c>
      <c r="K75" s="196">
        <f>SUM(K64:K74)</f>
        <v>-1</v>
      </c>
      <c r="L75" s="196">
        <f>SUM(L64:L74)</f>
        <v>0</v>
      </c>
      <c r="M75" s="196">
        <f>SUM(M64:M74)</f>
        <v>0</v>
      </c>
      <c r="N75" s="196">
        <f>SUM(N64:N74)</f>
        <v>3</v>
      </c>
      <c r="O75" s="196">
        <f>SUM(O64:O74)</f>
        <v>2</v>
      </c>
      <c r="P75" s="144"/>
      <c r="Q75" s="144"/>
      <c r="R75" s="34"/>
      <c r="S75" s="34"/>
      <c r="T75" s="34"/>
      <c r="U75" s="34"/>
    </row>
    <row r="76" spans="1:21" s="31" customFormat="1" ht="15.75" customHeight="1" x14ac:dyDescent="0.25">
      <c r="A76" s="50"/>
      <c r="B76" s="273"/>
      <c r="C76" s="273"/>
      <c r="D76" s="273"/>
      <c r="E76" s="141"/>
      <c r="F76" s="99"/>
      <c r="G76" s="99"/>
      <c r="H76" s="99"/>
      <c r="I76" s="99"/>
      <c r="J76" s="67"/>
      <c r="K76" s="203"/>
      <c r="L76" s="203"/>
      <c r="M76" s="203"/>
      <c r="N76" s="203"/>
      <c r="O76" s="203"/>
      <c r="P76" s="144"/>
      <c r="Q76" s="144"/>
      <c r="R76" s="34"/>
      <c r="S76" s="34"/>
      <c r="T76" s="34"/>
      <c r="U76" s="34"/>
    </row>
    <row r="77" spans="1:21" s="236" customFormat="1" x14ac:dyDescent="0.25">
      <c r="A77" s="301"/>
      <c r="B77" s="250" t="s">
        <v>15</v>
      </c>
      <c r="C77" s="233"/>
      <c r="D77" s="233"/>
      <c r="E77" s="286"/>
      <c r="F77" s="228"/>
      <c r="G77" s="228"/>
      <c r="H77" s="228"/>
      <c r="I77" s="228"/>
      <c r="J77" s="233"/>
      <c r="K77" s="304"/>
      <c r="L77" s="304"/>
      <c r="M77" s="304"/>
      <c r="N77" s="304"/>
      <c r="O77" s="304"/>
      <c r="Q77" s="233"/>
      <c r="R77" s="233"/>
      <c r="S77" s="233"/>
      <c r="T77" s="233"/>
      <c r="U77" s="233"/>
    </row>
    <row r="78" spans="1:21" s="233" customFormat="1" x14ac:dyDescent="0.25">
      <c r="A78" s="302"/>
      <c r="B78" s="153"/>
      <c r="C78" s="154"/>
      <c r="D78" s="231"/>
      <c r="E78" s="232"/>
      <c r="F78" s="207"/>
      <c r="G78" s="207"/>
      <c r="H78" s="207"/>
      <c r="I78" s="207"/>
      <c r="K78" s="155"/>
      <c r="L78" s="155"/>
      <c r="M78" s="155"/>
      <c r="N78" s="155"/>
      <c r="O78" s="155"/>
    </row>
    <row r="79" spans="1:21" s="236" customFormat="1" x14ac:dyDescent="0.25">
      <c r="A79" s="301"/>
      <c r="B79" s="233"/>
      <c r="C79" s="233"/>
      <c r="D79" s="233"/>
      <c r="E79" s="286"/>
      <c r="F79" s="228"/>
      <c r="G79" s="228"/>
      <c r="H79" s="228"/>
      <c r="I79" s="228"/>
      <c r="J79" s="233"/>
      <c r="K79" s="304"/>
      <c r="L79" s="304"/>
      <c r="M79" s="304"/>
      <c r="N79" s="304"/>
      <c r="O79" s="304"/>
      <c r="Q79" s="233"/>
      <c r="R79" s="233"/>
      <c r="S79" s="233"/>
      <c r="T79" s="233"/>
      <c r="U79" s="233"/>
    </row>
    <row r="80" spans="1:21" s="236" customFormat="1" ht="15.75" customHeight="1" thickBot="1" x14ac:dyDescent="0.3">
      <c r="A80" s="301"/>
      <c r="B80" s="883" t="s">
        <v>111</v>
      </c>
      <c r="C80" s="883"/>
      <c r="D80" s="414"/>
      <c r="E80" s="234"/>
      <c r="F80" s="246">
        <f t="shared" ref="F80" si="6">SUM(F78:F78)</f>
        <v>0</v>
      </c>
      <c r="G80" s="246">
        <f t="shared" ref="G80:I80" si="7">SUM(G78:G78)</f>
        <v>0</v>
      </c>
      <c r="H80" s="246">
        <f t="shared" ref="H80" si="8">SUM(H78:H78)</f>
        <v>0</v>
      </c>
      <c r="I80" s="246">
        <f t="shared" si="7"/>
        <v>0</v>
      </c>
      <c r="J80" s="233"/>
      <c r="K80" s="246">
        <f t="shared" ref="K80" si="9">SUM(K78:K78)</f>
        <v>0</v>
      </c>
      <c r="L80" s="246">
        <f t="shared" ref="L80:O80" si="10">SUM(L78:L78)</f>
        <v>0</v>
      </c>
      <c r="M80" s="246">
        <f t="shared" ref="M80" si="11">SUM(M78:M78)</f>
        <v>0</v>
      </c>
      <c r="N80" s="246">
        <f t="shared" si="10"/>
        <v>0</v>
      </c>
      <c r="O80" s="246">
        <f t="shared" si="10"/>
        <v>0</v>
      </c>
      <c r="Q80" s="233"/>
      <c r="R80" s="233"/>
      <c r="S80" s="233"/>
      <c r="T80" s="233"/>
      <c r="U80" s="233"/>
    </row>
    <row r="81" spans="2:16" ht="14.25" customHeight="1" x14ac:dyDescent="0.25">
      <c r="B81" s="67"/>
      <c r="C81" s="67"/>
      <c r="E81" s="48"/>
      <c r="F81" s="142"/>
      <c r="G81" s="142"/>
      <c r="H81" s="142"/>
      <c r="I81" s="142"/>
      <c r="J81" s="67"/>
      <c r="K81" s="143"/>
      <c r="L81" s="143"/>
      <c r="M81" s="143"/>
      <c r="N81" s="143"/>
      <c r="O81" s="143"/>
    </row>
    <row r="82" spans="2:16" ht="14.25" customHeight="1" thickBot="1" x14ac:dyDescent="0.3">
      <c r="B82" s="877" t="s">
        <v>594</v>
      </c>
      <c r="C82" s="877"/>
      <c r="D82" s="60"/>
      <c r="E82" s="48"/>
      <c r="F82" s="195">
        <f>SUM(F8,F26,F31,F36,F42,,F48,F53,F61,F75,F80)</f>
        <v>163</v>
      </c>
      <c r="G82" s="195">
        <f>SUM(G8,G26,G31,G36,G42,,G48,G53,G61,G75,G80)</f>
        <v>9</v>
      </c>
      <c r="H82" s="195">
        <f>SUM(H8,H26,H31,H36,H42,,H48,H53,H61,H75,H80)</f>
        <v>-37</v>
      </c>
      <c r="I82" s="195">
        <f>SUM(I8,I26,I31,I36,I42,,I48,I53,I61,I75,I80)</f>
        <v>87</v>
      </c>
      <c r="J82" s="195"/>
      <c r="K82" s="223">
        <f>SUM(K8,K26,K31,K36,K42,,K48,K53,K61,K75,K80)</f>
        <v>-3</v>
      </c>
      <c r="L82" s="223">
        <f>SUM(L8,L26,L31,L36,L42,,L48,L53,L61,L75,L80)</f>
        <v>-2</v>
      </c>
      <c r="M82" s="223">
        <f>SUM(M8,M26,M31,M36,M42,,M48,M53,M61,M75,M80)</f>
        <v>0</v>
      </c>
      <c r="N82" s="223">
        <f>SUM(N8,N26,N31,N36,N42,,N48,N53,N61,N75,N80)</f>
        <v>3</v>
      </c>
      <c r="O82" s="223">
        <f>SUM(O8,O26,O31,O36,O42,,O48,O53,O61,O75,O80)</f>
        <v>-2</v>
      </c>
      <c r="P82" s="67"/>
    </row>
    <row r="83" spans="2:16" ht="14.25" customHeight="1" x14ac:dyDescent="0.25">
      <c r="B83" s="60"/>
      <c r="C83" s="60"/>
      <c r="D83" s="60"/>
      <c r="E83" s="48"/>
      <c r="F83" s="139"/>
      <c r="G83" s="139"/>
      <c r="H83" s="139"/>
      <c r="I83" s="139"/>
      <c r="K83" s="61"/>
      <c r="L83" s="61"/>
      <c r="M83" s="61"/>
      <c r="N83" s="61"/>
      <c r="O83" s="61"/>
      <c r="P83" s="67"/>
    </row>
    <row r="84" spans="2:16" ht="15.75" hidden="1" customHeight="1" x14ac:dyDescent="0.25">
      <c r="C84" s="39" t="s">
        <v>331</v>
      </c>
      <c r="F84" s="136">
        <f t="shared" ref="F84" si="12">E84+F82</f>
        <v>163</v>
      </c>
      <c r="G84" s="136" t="e">
        <f>#REF!+G82</f>
        <v>#REF!</v>
      </c>
      <c r="H84" s="136" t="e">
        <f>#REF!+H82</f>
        <v>#REF!</v>
      </c>
      <c r="I84" s="136" t="e">
        <f>G84+I82</f>
        <v>#REF!</v>
      </c>
    </row>
    <row r="85" spans="2:16" ht="15.75" hidden="1" customHeight="1" x14ac:dyDescent="0.25">
      <c r="F85" s="136"/>
      <c r="G85" s="136" t="e">
        <f>SUM(E84:G84)</f>
        <v>#REF!</v>
      </c>
      <c r="H85" s="136" t="e">
        <f>SUM(E84:H84)</f>
        <v>#REF!</v>
      </c>
      <c r="I85" s="136" t="e">
        <f>SUM(F84:I84)</f>
        <v>#REF!</v>
      </c>
    </row>
    <row r="86" spans="2:16" ht="15.75" customHeight="1" x14ac:dyDescent="0.25">
      <c r="F86" s="136"/>
      <c r="G86" s="136"/>
      <c r="H86" s="136"/>
      <c r="I86" s="136"/>
    </row>
    <row r="87" spans="2:16" ht="14.25" customHeight="1" x14ac:dyDescent="0.25">
      <c r="B87" s="644"/>
      <c r="C87" s="41" t="s">
        <v>4</v>
      </c>
      <c r="D87" s="41"/>
    </row>
    <row r="88" spans="2:16" x14ac:dyDescent="0.25">
      <c r="B88" s="637"/>
      <c r="C88" s="41" t="s">
        <v>5</v>
      </c>
    </row>
    <row r="89" spans="2:16" ht="15.65" hidden="1" customHeight="1" x14ac:dyDescent="0.25">
      <c r="C89" s="112" t="s">
        <v>49</v>
      </c>
      <c r="D89" s="112"/>
      <c r="E89" s="113" t="s">
        <v>50</v>
      </c>
      <c r="F89" s="125" t="s">
        <v>53</v>
      </c>
      <c r="G89" s="125" t="s">
        <v>140</v>
      </c>
      <c r="H89" s="125" t="s">
        <v>140</v>
      </c>
      <c r="I89" s="125" t="s">
        <v>140</v>
      </c>
      <c r="J89" s="34"/>
    </row>
    <row r="90" spans="2:16" hidden="1" x14ac:dyDescent="0.25">
      <c r="C90" s="112"/>
      <c r="D90" s="112"/>
      <c r="E90" s="115" t="s">
        <v>54</v>
      </c>
      <c r="F90" s="204">
        <f t="shared" ref="F90:I92" si="13">SUMIF($E$29:$E$30,$E90,F$29:F$30)</f>
        <v>0</v>
      </c>
      <c r="G90" s="204">
        <f t="shared" si="13"/>
        <v>0</v>
      </c>
      <c r="H90" s="204">
        <f t="shared" si="13"/>
        <v>0</v>
      </c>
      <c r="I90" s="204">
        <f t="shared" si="13"/>
        <v>0</v>
      </c>
      <c r="J90" s="116"/>
    </row>
    <row r="91" spans="2:16" hidden="1" x14ac:dyDescent="0.25">
      <c r="C91" s="112"/>
      <c r="D91" s="112"/>
      <c r="E91" s="115" t="s">
        <v>55</v>
      </c>
      <c r="F91" s="204">
        <f t="shared" si="13"/>
        <v>0</v>
      </c>
      <c r="G91" s="204">
        <f t="shared" si="13"/>
        <v>0</v>
      </c>
      <c r="H91" s="204">
        <f t="shared" si="13"/>
        <v>0</v>
      </c>
      <c r="I91" s="204">
        <f t="shared" si="13"/>
        <v>0</v>
      </c>
      <c r="J91" s="116"/>
    </row>
    <row r="92" spans="2:16" hidden="1" x14ac:dyDescent="0.25">
      <c r="C92" s="112"/>
      <c r="D92" s="112"/>
      <c r="E92" s="115" t="s">
        <v>56</v>
      </c>
      <c r="F92" s="204">
        <f t="shared" si="13"/>
        <v>0</v>
      </c>
      <c r="G92" s="204">
        <f t="shared" si="13"/>
        <v>0</v>
      </c>
      <c r="H92" s="204">
        <f t="shared" si="13"/>
        <v>0</v>
      </c>
      <c r="I92" s="204">
        <f t="shared" si="13"/>
        <v>0</v>
      </c>
      <c r="J92" s="116"/>
    </row>
    <row r="93" spans="2:16" ht="14.25" hidden="1" customHeight="1" x14ac:dyDescent="0.3">
      <c r="C93" s="112"/>
      <c r="D93" s="112"/>
      <c r="E93" s="114" t="s">
        <v>57</v>
      </c>
      <c r="F93" s="117">
        <f>SUM(F90:F92)</f>
        <v>0</v>
      </c>
      <c r="G93" s="117">
        <f>SUM(G90:G92)</f>
        <v>0</v>
      </c>
      <c r="H93" s="117">
        <f>SUM(H90:H92)</f>
        <v>0</v>
      </c>
      <c r="I93" s="117">
        <f>SUM(I90:I92)</f>
        <v>0</v>
      </c>
      <c r="J93" s="27"/>
    </row>
    <row r="94" spans="2:16" ht="14.25" hidden="1" customHeight="1" x14ac:dyDescent="0.25">
      <c r="C94" s="112"/>
      <c r="D94" s="112"/>
      <c r="E94" s="35"/>
      <c r="F94" s="34"/>
      <c r="G94" s="34"/>
      <c r="H94" s="34"/>
      <c r="I94" s="34"/>
      <c r="J94" s="34"/>
    </row>
    <row r="95" spans="2:16" ht="14.25" hidden="1" customHeight="1" x14ac:dyDescent="0.25">
      <c r="C95" s="112" t="s">
        <v>12</v>
      </c>
      <c r="D95" s="112"/>
      <c r="E95" s="113" t="s">
        <v>50</v>
      </c>
      <c r="F95" s="125" t="s">
        <v>53</v>
      </c>
      <c r="G95" s="125" t="s">
        <v>140</v>
      </c>
      <c r="H95" s="125" t="s">
        <v>140</v>
      </c>
      <c r="I95" s="125" t="s">
        <v>140</v>
      </c>
      <c r="J95" s="34"/>
    </row>
    <row r="96" spans="2:16" ht="14.25" hidden="1" customHeight="1" x14ac:dyDescent="0.25">
      <c r="C96" s="112"/>
      <c r="D96" s="112"/>
      <c r="E96" s="115" t="s">
        <v>54</v>
      </c>
      <c r="F96" s="204" t="e">
        <f>SUMIF(#REF!,$E97,#REF!)</f>
        <v>#REF!</v>
      </c>
      <c r="G96" s="204" t="e">
        <f>SUMIF(#REF!,$E97,#REF!)</f>
        <v>#REF!</v>
      </c>
      <c r="H96" s="204" t="e">
        <f>SUMIF(#REF!,$E97,#REF!)</f>
        <v>#REF!</v>
      </c>
      <c r="I96" s="204" t="e">
        <f>SUMIF(#REF!,$E97,#REF!)</f>
        <v>#REF!</v>
      </c>
      <c r="J96" s="116"/>
    </row>
    <row r="97" spans="2:10" ht="14.25" hidden="1" customHeight="1" x14ac:dyDescent="0.25">
      <c r="C97" s="112"/>
      <c r="D97" s="112"/>
      <c r="E97" s="115" t="s">
        <v>55</v>
      </c>
      <c r="F97" s="204" t="e">
        <f>SUMIF(#REF!,$E98,#REF!)</f>
        <v>#REF!</v>
      </c>
      <c r="G97" s="204" t="e">
        <f>SUMIF(#REF!,$E98,#REF!)</f>
        <v>#REF!</v>
      </c>
      <c r="H97" s="204" t="e">
        <f>SUMIF(#REF!,$E98,#REF!)</f>
        <v>#REF!</v>
      </c>
      <c r="I97" s="204" t="e">
        <f>SUMIF(#REF!,$E98,#REF!)</f>
        <v>#REF!</v>
      </c>
      <c r="J97" s="116"/>
    </row>
    <row r="98" spans="2:10" ht="14.25" hidden="1" customHeight="1" x14ac:dyDescent="0.25">
      <c r="C98" s="112"/>
      <c r="D98" s="112"/>
      <c r="E98" s="115" t="s">
        <v>56</v>
      </c>
      <c r="F98" s="204" t="e">
        <f>SUMIF(#REF!,$E99,#REF!)</f>
        <v>#REF!</v>
      </c>
      <c r="G98" s="204" t="e">
        <f>SUMIF(#REF!,$E99,#REF!)</f>
        <v>#REF!</v>
      </c>
      <c r="H98" s="204" t="e">
        <f>SUMIF(#REF!,$E99,#REF!)</f>
        <v>#REF!</v>
      </c>
      <c r="I98" s="204" t="e">
        <f>SUMIF(#REF!,$E99,#REF!)</f>
        <v>#REF!</v>
      </c>
      <c r="J98" s="116"/>
    </row>
    <row r="99" spans="2:10" ht="14.25" hidden="1" customHeight="1" x14ac:dyDescent="0.3">
      <c r="C99" s="112"/>
      <c r="D99" s="112"/>
      <c r="E99" s="114" t="s">
        <v>57</v>
      </c>
      <c r="F99" s="117" t="e">
        <f>SUM(F96:F98)</f>
        <v>#REF!</v>
      </c>
      <c r="G99" s="117" t="e">
        <f>SUM(G96:G98)</f>
        <v>#REF!</v>
      </c>
      <c r="H99" s="117" t="e">
        <f>SUM(H96:H98)</f>
        <v>#REF!</v>
      </c>
      <c r="I99" s="117" t="e">
        <f>SUM(I96:I98)</f>
        <v>#REF!</v>
      </c>
      <c r="J99" s="27"/>
    </row>
    <row r="100" spans="2:10" ht="14.25" hidden="1" customHeight="1" x14ac:dyDescent="0.25">
      <c r="C100" s="112"/>
      <c r="D100" s="112"/>
      <c r="E100" s="35"/>
      <c r="F100" s="34"/>
      <c r="G100" s="34"/>
      <c r="H100" s="34"/>
      <c r="I100" s="34"/>
      <c r="J100" s="34"/>
    </row>
    <row r="101" spans="2:10" ht="14.25" hidden="1" customHeight="1" x14ac:dyDescent="0.25">
      <c r="C101" s="112" t="s">
        <v>332</v>
      </c>
      <c r="D101" s="112"/>
      <c r="E101" s="113" t="s">
        <v>50</v>
      </c>
      <c r="F101" s="125" t="s">
        <v>53</v>
      </c>
      <c r="G101" s="125" t="s">
        <v>140</v>
      </c>
      <c r="H101" s="125" t="s">
        <v>140</v>
      </c>
      <c r="I101" s="125" t="s">
        <v>140</v>
      </c>
      <c r="J101" s="34"/>
    </row>
    <row r="102" spans="2:10" ht="14.25" hidden="1" customHeight="1" x14ac:dyDescent="0.25">
      <c r="C102" s="34"/>
      <c r="D102" s="34"/>
      <c r="E102" s="115" t="s">
        <v>54</v>
      </c>
      <c r="F102" s="204" t="e">
        <f>SUMIF(#REF!,$E102,#REF!)</f>
        <v>#REF!</v>
      </c>
      <c r="G102" s="204" t="e">
        <f>SUMIF(#REF!,$E102,#REF!)</f>
        <v>#REF!</v>
      </c>
      <c r="H102" s="204" t="e">
        <f>SUMIF(#REF!,$E102,#REF!)</f>
        <v>#REF!</v>
      </c>
      <c r="I102" s="204" t="e">
        <f>SUMIF(#REF!,$E102,#REF!)</f>
        <v>#REF!</v>
      </c>
      <c r="J102" s="116"/>
    </row>
    <row r="103" spans="2:10" ht="14.25" hidden="1" customHeight="1" x14ac:dyDescent="0.25">
      <c r="C103" s="34"/>
      <c r="D103" s="34"/>
      <c r="E103" s="115" t="s">
        <v>55</v>
      </c>
      <c r="F103" s="204" t="e">
        <f>SUMIF(#REF!,$E103,#REF!)</f>
        <v>#REF!</v>
      </c>
      <c r="G103" s="204" t="e">
        <f>SUMIF(#REF!,$E103,#REF!)</f>
        <v>#REF!</v>
      </c>
      <c r="H103" s="204" t="e">
        <f>SUMIF(#REF!,$E103,#REF!)</f>
        <v>#REF!</v>
      </c>
      <c r="I103" s="204" t="e">
        <f>SUMIF(#REF!,$E103,#REF!)</f>
        <v>#REF!</v>
      </c>
      <c r="J103" s="116"/>
    </row>
    <row r="104" spans="2:10" ht="14.25" hidden="1" customHeight="1" x14ac:dyDescent="0.25">
      <c r="C104" s="34"/>
      <c r="D104" s="34"/>
      <c r="E104" s="115" t="s">
        <v>56</v>
      </c>
      <c r="F104" s="204" t="e">
        <f>SUMIF(#REF!,$E104,#REF!)</f>
        <v>#REF!</v>
      </c>
      <c r="G104" s="204" t="e">
        <f>SUMIF(#REF!,$E104,#REF!)</f>
        <v>#REF!</v>
      </c>
      <c r="H104" s="204" t="e">
        <f>SUMIF(#REF!,$E104,#REF!)</f>
        <v>#REF!</v>
      </c>
      <c r="I104" s="204" t="e">
        <f>SUMIF(#REF!,$E104,#REF!)</f>
        <v>#REF!</v>
      </c>
      <c r="J104" s="116"/>
    </row>
    <row r="105" spans="2:10" ht="14.25" hidden="1" customHeight="1" x14ac:dyDescent="0.3">
      <c r="C105" s="34"/>
      <c r="D105" s="34"/>
      <c r="E105" s="114" t="s">
        <v>57</v>
      </c>
      <c r="F105" s="117" t="e">
        <f>SUM(F102:F104)</f>
        <v>#REF!</v>
      </c>
      <c r="G105" s="117" t="e">
        <f>SUM(G102:G104)</f>
        <v>#REF!</v>
      </c>
      <c r="H105" s="117" t="e">
        <f>SUM(H102:H104)</f>
        <v>#REF!</v>
      </c>
      <c r="I105" s="117" t="e">
        <f>SUM(I102:I104)</f>
        <v>#REF!</v>
      </c>
      <c r="J105" s="27"/>
    </row>
    <row r="106" spans="2:10" ht="14.25" hidden="1" customHeight="1" x14ac:dyDescent="0.25">
      <c r="C106" s="34"/>
      <c r="D106" s="34"/>
      <c r="E106" s="35"/>
      <c r="F106" s="34"/>
      <c r="G106" s="34"/>
      <c r="H106" s="34"/>
      <c r="I106" s="34"/>
      <c r="J106" s="34"/>
    </row>
    <row r="107" spans="2:10" ht="14.25" hidden="1" customHeight="1" x14ac:dyDescent="0.25"/>
    <row r="108" spans="2:10" ht="14.25" hidden="1" customHeight="1" x14ac:dyDescent="0.25"/>
    <row r="109" spans="2:10" ht="14.25" hidden="1" customHeight="1" x14ac:dyDescent="0.25">
      <c r="B109" s="132" t="s">
        <v>113</v>
      </c>
      <c r="C109" s="132"/>
      <c r="D109" s="132"/>
      <c r="E109" s="128"/>
      <c r="F109" s="134">
        <v>0</v>
      </c>
      <c r="G109" s="134">
        <v>0</v>
      </c>
      <c r="H109" s="134">
        <v>0</v>
      </c>
      <c r="I109" s="134">
        <v>0</v>
      </c>
    </row>
    <row r="110" spans="2:10" ht="14.25" hidden="1" customHeight="1" x14ac:dyDescent="0.25">
      <c r="B110" s="132"/>
      <c r="C110" s="132"/>
      <c r="D110" s="132"/>
      <c r="E110" s="128"/>
      <c r="F110" s="133"/>
      <c r="G110" s="133"/>
      <c r="H110" s="133"/>
      <c r="I110" s="133"/>
    </row>
    <row r="111" spans="2:10" ht="14.25" hidden="1" customHeight="1" x14ac:dyDescent="0.25">
      <c r="B111" s="132" t="s">
        <v>114</v>
      </c>
      <c r="C111" s="132"/>
      <c r="D111" s="132"/>
      <c r="E111" s="128"/>
      <c r="F111" s="130">
        <f>F82-F109</f>
        <v>163</v>
      </c>
      <c r="G111" s="130">
        <f>G82-G109</f>
        <v>9</v>
      </c>
      <c r="H111" s="130">
        <f>H82-H109</f>
        <v>-37</v>
      </c>
      <c r="I111" s="130">
        <f>I82-I109</f>
        <v>87</v>
      </c>
    </row>
    <row r="112" spans="2:10" ht="25.4" hidden="1" customHeight="1" x14ac:dyDescent="0.25"/>
    <row r="113" ht="14.25" hidden="1" customHeight="1" x14ac:dyDescent="0.25"/>
    <row r="114" ht="14.25" hidden="1" customHeight="1" x14ac:dyDescent="0.25"/>
    <row r="115" ht="14.25" hidden="1" customHeight="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33" spans="1:21" s="31" customFormat="1" x14ac:dyDescent="0.25">
      <c r="A133" s="34"/>
      <c r="B133" s="34"/>
      <c r="C133" s="668" t="s">
        <v>234</v>
      </c>
      <c r="D133" s="887"/>
      <c r="E133" s="887"/>
      <c r="F133" s="669"/>
      <c r="G133" s="669"/>
      <c r="H133" s="669"/>
      <c r="I133" s="669"/>
      <c r="J133" s="887"/>
      <c r="K133" s="887"/>
      <c r="L133" s="669"/>
      <c r="M133" s="669"/>
      <c r="N133" s="669"/>
      <c r="O133" s="669"/>
      <c r="P133" s="669"/>
      <c r="Q133" s="34"/>
      <c r="R133" s="34"/>
      <c r="S133" s="34"/>
      <c r="T133" s="34"/>
      <c r="U133" s="34"/>
    </row>
    <row r="134" spans="1:21" s="31" customFormat="1" hidden="1" outlineLevel="1" x14ac:dyDescent="0.25">
      <c r="A134" s="669"/>
      <c r="B134" s="669"/>
      <c r="C134" s="669"/>
      <c r="D134" s="669"/>
      <c r="E134" s="104" t="s">
        <v>53</v>
      </c>
      <c r="F134" s="670" t="s">
        <v>79</v>
      </c>
      <c r="G134" s="670" t="s">
        <v>80</v>
      </c>
      <c r="H134" s="670" t="s">
        <v>81</v>
      </c>
      <c r="I134" s="670" t="s">
        <v>81</v>
      </c>
      <c r="J134" s="887"/>
      <c r="K134" s="887"/>
      <c r="L134" s="669"/>
      <c r="M134" s="669"/>
      <c r="N134" s="669"/>
      <c r="O134" s="669"/>
      <c r="P134" s="669"/>
      <c r="Q134" s="34"/>
      <c r="R134" s="34"/>
      <c r="S134" s="34"/>
      <c r="T134" s="34"/>
      <c r="U134" s="34"/>
    </row>
    <row r="135" spans="1:21" s="31" customFormat="1" ht="12.5" hidden="1" outlineLevel="1" x14ac:dyDescent="0.25">
      <c r="A135" s="671"/>
      <c r="B135" s="671"/>
      <c r="C135" s="671" t="s">
        <v>235</v>
      </c>
      <c r="D135" s="890"/>
      <c r="E135" s="890"/>
      <c r="F135" s="671"/>
      <c r="G135" s="671"/>
      <c r="H135" s="671"/>
      <c r="I135" s="671"/>
      <c r="J135" s="889"/>
      <c r="K135" s="889"/>
      <c r="L135" s="671"/>
      <c r="M135" s="671"/>
      <c r="N135" s="671"/>
      <c r="O135" s="671"/>
      <c r="P135" s="671"/>
      <c r="Q135" s="34"/>
      <c r="R135" s="34"/>
      <c r="S135" s="34"/>
      <c r="T135" s="34"/>
      <c r="U135" s="34"/>
    </row>
    <row r="136" spans="1:21" s="31" customFormat="1" ht="28" hidden="1" outlineLevel="1" x14ac:dyDescent="0.25">
      <c r="A136" s="671"/>
      <c r="B136" s="671" t="s">
        <v>236</v>
      </c>
      <c r="C136" s="635" t="s">
        <v>237</v>
      </c>
      <c r="D136" s="187"/>
      <c r="E136" s="636">
        <v>-400</v>
      </c>
      <c r="F136" s="636">
        <v>300</v>
      </c>
      <c r="G136" s="636"/>
      <c r="H136" s="671"/>
      <c r="I136" s="671"/>
      <c r="J136" s="889"/>
      <c r="K136" s="889"/>
      <c r="L136" s="671"/>
      <c r="M136" s="671"/>
      <c r="N136" s="671"/>
      <c r="O136" s="671"/>
      <c r="P136" s="671"/>
      <c r="Q136" s="34"/>
      <c r="R136" s="34"/>
      <c r="S136" s="34"/>
      <c r="T136" s="34"/>
      <c r="U136" s="34"/>
    </row>
    <row r="137" spans="1:21" s="31" customFormat="1" ht="42" hidden="1" outlineLevel="1" x14ac:dyDescent="0.25">
      <c r="A137" s="671"/>
      <c r="B137" s="671" t="s">
        <v>238</v>
      </c>
      <c r="C137" s="635" t="s">
        <v>239</v>
      </c>
      <c r="D137" s="187"/>
      <c r="E137" s="636">
        <v>275</v>
      </c>
      <c r="F137" s="636">
        <v>-175</v>
      </c>
      <c r="G137" s="636"/>
      <c r="H137" s="671"/>
      <c r="I137" s="671"/>
      <c r="J137" s="889"/>
      <c r="K137" s="889"/>
      <c r="L137" s="671"/>
      <c r="M137" s="671"/>
      <c r="N137" s="671"/>
      <c r="O137" s="671"/>
      <c r="P137" s="671"/>
      <c r="Q137" s="34"/>
      <c r="R137" s="34"/>
      <c r="S137" s="34"/>
      <c r="T137" s="34"/>
      <c r="U137" s="34"/>
    </row>
    <row r="138" spans="1:21" s="31" customFormat="1" hidden="1" outlineLevel="1" x14ac:dyDescent="0.25">
      <c r="A138" s="669"/>
      <c r="B138" s="669"/>
      <c r="C138" s="669"/>
      <c r="D138" s="669"/>
      <c r="E138" s="676">
        <f>SUM(E136:E137)</f>
        <v>-125</v>
      </c>
      <c r="F138" s="676">
        <f>SUM(F136:F137)</f>
        <v>125</v>
      </c>
      <c r="G138" s="676">
        <f>SUM(G136:G137)</f>
        <v>0</v>
      </c>
      <c r="H138" s="670"/>
      <c r="I138" s="670"/>
      <c r="J138" s="887"/>
      <c r="K138" s="887"/>
      <c r="L138" s="669"/>
      <c r="M138" s="669"/>
      <c r="N138" s="669"/>
      <c r="O138" s="669"/>
      <c r="P138" s="669"/>
      <c r="Q138" s="34"/>
      <c r="R138" s="34"/>
      <c r="S138" s="34"/>
      <c r="T138" s="34"/>
      <c r="U138" s="34"/>
    </row>
    <row r="139" spans="1:21" s="31" customFormat="1" hidden="1" outlineLevel="1" x14ac:dyDescent="0.25">
      <c r="A139" s="669"/>
      <c r="B139" s="669"/>
      <c r="C139" s="669" t="s">
        <v>240</v>
      </c>
      <c r="D139" s="887"/>
      <c r="E139" s="887"/>
      <c r="F139" s="670"/>
      <c r="G139" s="670"/>
      <c r="H139" s="670"/>
      <c r="I139" s="670"/>
      <c r="J139" s="887"/>
      <c r="K139" s="887"/>
      <c r="L139" s="669"/>
      <c r="M139" s="669"/>
      <c r="N139" s="669"/>
      <c r="O139" s="669"/>
      <c r="P139" s="669"/>
      <c r="Q139" s="34"/>
      <c r="R139" s="34"/>
      <c r="S139" s="34"/>
      <c r="T139" s="34"/>
      <c r="U139" s="34"/>
    </row>
    <row r="140" spans="1:21" s="31" customFormat="1" ht="14.5" hidden="1" outlineLevel="1" x14ac:dyDescent="0.35">
      <c r="A140" s="669"/>
      <c r="B140" s="669"/>
      <c r="C140" s="672" t="s">
        <v>241</v>
      </c>
      <c r="D140" s="673"/>
      <c r="E140" s="674">
        <v>125</v>
      </c>
      <c r="F140" s="672"/>
      <c r="G140" s="674"/>
      <c r="H140" s="670"/>
      <c r="I140" s="670"/>
      <c r="J140" s="887"/>
      <c r="K140" s="887"/>
      <c r="L140" s="669"/>
      <c r="M140" s="669"/>
      <c r="N140" s="669"/>
      <c r="O140" s="669"/>
      <c r="P140" s="669"/>
      <c r="Q140" s="34"/>
      <c r="R140" s="34"/>
      <c r="S140" s="34"/>
      <c r="T140" s="34"/>
      <c r="U140" s="34"/>
    </row>
    <row r="141" spans="1:21" s="31" customFormat="1" hidden="1" outlineLevel="1" x14ac:dyDescent="0.25">
      <c r="A141" s="669"/>
      <c r="B141" s="669"/>
      <c r="C141" s="669"/>
      <c r="D141" s="887"/>
      <c r="E141" s="887"/>
      <c r="F141" s="670"/>
      <c r="G141" s="670"/>
      <c r="H141" s="670"/>
      <c r="I141" s="670"/>
      <c r="J141" s="887"/>
      <c r="K141" s="887"/>
      <c r="L141" s="669"/>
      <c r="M141" s="669"/>
      <c r="N141" s="669"/>
      <c r="O141" s="669"/>
      <c r="P141" s="669"/>
      <c r="Q141" s="34"/>
      <c r="R141" s="34"/>
      <c r="S141" s="34"/>
      <c r="T141" s="34"/>
      <c r="U141" s="34"/>
    </row>
    <row r="142" spans="1:21" s="31" customFormat="1" hidden="1" outlineLevel="1" x14ac:dyDescent="0.25">
      <c r="A142" s="669"/>
      <c r="B142" s="669"/>
      <c r="C142" s="669"/>
      <c r="D142" s="887"/>
      <c r="E142" s="887"/>
      <c r="F142" s="670"/>
      <c r="G142" s="670"/>
      <c r="H142" s="670"/>
      <c r="I142" s="670"/>
      <c r="J142" s="887"/>
      <c r="K142" s="887"/>
      <c r="L142" s="669"/>
      <c r="M142" s="669"/>
      <c r="N142" s="669"/>
      <c r="O142" s="669" t="s">
        <v>242</v>
      </c>
      <c r="P142" s="669"/>
      <c r="Q142" s="34"/>
      <c r="R142" s="34"/>
      <c r="S142" s="34"/>
      <c r="T142" s="34"/>
      <c r="U142" s="34"/>
    </row>
    <row r="143" spans="1:21" s="31" customFormat="1" hidden="1" outlineLevel="1" x14ac:dyDescent="0.25">
      <c r="A143" s="669"/>
      <c r="B143" s="669"/>
      <c r="C143" s="669" t="s">
        <v>243</v>
      </c>
      <c r="D143" s="888"/>
      <c r="E143" s="888"/>
      <c r="F143" s="669"/>
      <c r="G143" s="669"/>
      <c r="H143" s="669"/>
      <c r="I143" s="669"/>
      <c r="J143" s="887"/>
      <c r="K143" s="887"/>
      <c r="L143" s="669"/>
      <c r="M143" s="669"/>
      <c r="N143" s="669"/>
      <c r="O143" s="669"/>
      <c r="P143" s="718"/>
      <c r="Q143" s="34"/>
      <c r="R143" s="34"/>
      <c r="S143" s="34"/>
      <c r="T143" s="34"/>
      <c r="U143" s="34"/>
    </row>
    <row r="144" spans="1:21" s="31" customFormat="1" ht="42" hidden="1" outlineLevel="1" x14ac:dyDescent="0.25">
      <c r="A144" s="669"/>
      <c r="B144" s="671" t="s">
        <v>236</v>
      </c>
      <c r="C144" s="679" t="s">
        <v>244</v>
      </c>
      <c r="D144" s="187"/>
      <c r="E144" s="680">
        <v>-97</v>
      </c>
      <c r="F144" s="680">
        <v>21</v>
      </c>
      <c r="G144" s="680"/>
      <c r="H144" s="671"/>
      <c r="I144" s="671"/>
      <c r="J144" s="669"/>
      <c r="K144" s="669"/>
      <c r="L144" s="669" t="s">
        <v>245</v>
      </c>
      <c r="M144" s="675"/>
      <c r="N144" s="675"/>
      <c r="O144" s="677">
        <v>65</v>
      </c>
      <c r="P144" s="675"/>
      <c r="Q144" s="34"/>
      <c r="R144" s="34"/>
      <c r="S144" s="34"/>
      <c r="T144" s="34"/>
      <c r="U144" s="34"/>
    </row>
    <row r="145" spans="1:21" s="31" customFormat="1" ht="28" hidden="1" outlineLevel="1" x14ac:dyDescent="0.25">
      <c r="A145" s="669"/>
      <c r="B145" s="671" t="s">
        <v>238</v>
      </c>
      <c r="C145" s="679" t="s">
        <v>246</v>
      </c>
      <c r="D145" s="187"/>
      <c r="E145" s="680">
        <v>86</v>
      </c>
      <c r="F145" s="680">
        <v>-20</v>
      </c>
      <c r="G145" s="680"/>
      <c r="H145" s="671"/>
      <c r="I145" s="671"/>
      <c r="J145" s="669"/>
      <c r="K145" s="669"/>
      <c r="L145" s="669" t="s">
        <v>245</v>
      </c>
      <c r="M145" s="675"/>
      <c r="N145" s="675"/>
      <c r="O145" s="677">
        <v>-66</v>
      </c>
      <c r="P145" s="675"/>
      <c r="Q145" s="34"/>
      <c r="R145" s="34"/>
      <c r="S145" s="34"/>
      <c r="T145" s="34"/>
      <c r="U145" s="34"/>
    </row>
    <row r="146" spans="1:21" s="31" customFormat="1" hidden="1" outlineLevel="1" x14ac:dyDescent="0.25">
      <c r="A146" s="669"/>
      <c r="B146" s="669"/>
      <c r="C146" s="669"/>
      <c r="D146" s="669"/>
      <c r="E146" s="676">
        <f>SUM(E144:E145)</f>
        <v>-11</v>
      </c>
      <c r="F146" s="676">
        <f>SUM(F144:F145)</f>
        <v>1</v>
      </c>
      <c r="G146" s="676">
        <f>SUM(G144:G145)</f>
        <v>0</v>
      </c>
      <c r="H146" s="671"/>
      <c r="I146" s="671"/>
      <c r="J146" s="887"/>
      <c r="K146" s="887"/>
      <c r="L146" s="669"/>
      <c r="M146" s="669"/>
      <c r="N146" s="669"/>
      <c r="O146" s="678">
        <v>-1</v>
      </c>
      <c r="P146" s="669"/>
      <c r="Q146" s="34"/>
      <c r="R146" s="34"/>
      <c r="S146" s="34"/>
      <c r="T146" s="34"/>
      <c r="U146" s="34"/>
    </row>
    <row r="147" spans="1:21" s="31" customFormat="1" hidden="1" outlineLevel="1" x14ac:dyDescent="0.25">
      <c r="A147" s="669"/>
      <c r="B147" s="669"/>
      <c r="C147" s="669"/>
      <c r="D147" s="887"/>
      <c r="E147" s="887"/>
      <c r="F147" s="669"/>
      <c r="G147" s="669"/>
      <c r="H147" s="671"/>
      <c r="I147" s="671"/>
      <c r="J147" s="887"/>
      <c r="K147" s="887"/>
      <c r="L147" s="669"/>
      <c r="M147" s="669"/>
      <c r="N147" s="669"/>
      <c r="O147" s="669"/>
      <c r="P147" s="669"/>
      <c r="Q147" s="34"/>
      <c r="R147" s="34"/>
      <c r="S147" s="34"/>
      <c r="T147" s="34"/>
      <c r="U147" s="34"/>
    </row>
    <row r="148" spans="1:21" s="31" customFormat="1" hidden="1" outlineLevel="1" x14ac:dyDescent="0.25">
      <c r="A148" s="669"/>
      <c r="B148" s="669"/>
      <c r="C148" s="669" t="s">
        <v>247</v>
      </c>
      <c r="D148" s="887"/>
      <c r="E148" s="887"/>
      <c r="F148" s="669"/>
      <c r="G148" s="669"/>
      <c r="H148" s="671"/>
      <c r="I148" s="671"/>
      <c r="J148" s="887"/>
      <c r="K148" s="887"/>
      <c r="L148" s="669"/>
      <c r="M148" s="669"/>
      <c r="N148" s="669"/>
      <c r="O148" s="669"/>
      <c r="P148" s="669"/>
      <c r="Q148" s="34"/>
      <c r="R148" s="34"/>
      <c r="S148" s="34"/>
      <c r="T148" s="34"/>
      <c r="U148" s="34"/>
    </row>
    <row r="149" spans="1:21" s="31" customFormat="1" ht="42" hidden="1" outlineLevel="1" x14ac:dyDescent="0.25">
      <c r="A149" s="669"/>
      <c r="B149" s="671" t="s">
        <v>236</v>
      </c>
      <c r="C149" s="679" t="s">
        <v>244</v>
      </c>
      <c r="D149" s="669"/>
      <c r="E149" s="680">
        <v>-86</v>
      </c>
      <c r="F149" s="680">
        <v>21</v>
      </c>
      <c r="G149" s="681"/>
      <c r="H149" s="671"/>
      <c r="I149" s="671"/>
      <c r="J149" s="669"/>
      <c r="K149" s="669"/>
      <c r="L149" s="669"/>
      <c r="M149" s="669"/>
      <c r="N149" s="669"/>
      <c r="O149" s="669"/>
      <c r="P149" s="669"/>
      <c r="Q149" s="34"/>
      <c r="R149" s="34"/>
      <c r="S149" s="34"/>
      <c r="T149" s="34"/>
      <c r="U149" s="34"/>
    </row>
    <row r="150" spans="1:21" s="31" customFormat="1" ht="28" hidden="1" outlineLevel="1" x14ac:dyDescent="0.25">
      <c r="A150" s="669"/>
      <c r="B150" s="671" t="s">
        <v>238</v>
      </c>
      <c r="C150" s="679" t="s">
        <v>246</v>
      </c>
      <c r="D150" s="67"/>
      <c r="E150" s="680">
        <v>86</v>
      </c>
      <c r="F150" s="680">
        <v>-20</v>
      </c>
      <c r="G150" s="681"/>
      <c r="H150" s="671"/>
      <c r="I150" s="671"/>
      <c r="J150" s="67"/>
      <c r="K150" s="669"/>
      <c r="L150" s="669"/>
      <c r="M150" s="669"/>
      <c r="N150" s="669"/>
      <c r="O150" s="669"/>
      <c r="P150" s="671"/>
      <c r="Q150" s="34"/>
      <c r="R150" s="34"/>
      <c r="S150" s="34"/>
      <c r="T150" s="34"/>
      <c r="U150" s="34"/>
    </row>
    <row r="151" spans="1:21" s="31" customFormat="1" hidden="1" outlineLevel="1" x14ac:dyDescent="0.25">
      <c r="A151" s="669"/>
      <c r="B151" s="669"/>
      <c r="C151" s="669"/>
      <c r="D151" s="67"/>
      <c r="E151" s="676">
        <f>SUM(E149:E150)</f>
        <v>0</v>
      </c>
      <c r="F151" s="676">
        <f>SUM(F149:F150)</f>
        <v>1</v>
      </c>
      <c r="G151" s="669"/>
      <c r="H151" s="669"/>
      <c r="I151" s="669"/>
      <c r="J151" s="886"/>
      <c r="K151" s="886"/>
      <c r="L151" s="669"/>
      <c r="M151" s="669"/>
      <c r="N151" s="669"/>
      <c r="O151" s="669"/>
      <c r="P151" s="671"/>
      <c r="Q151" s="34"/>
      <c r="R151" s="34"/>
      <c r="S151" s="34"/>
      <c r="T151" s="34"/>
      <c r="U151" s="34"/>
    </row>
    <row r="152" spans="1:21" s="31" customFormat="1" collapsed="1" x14ac:dyDescent="0.25">
      <c r="A152" s="39"/>
      <c r="B152" s="669"/>
      <c r="C152" s="41"/>
      <c r="D152" s="67"/>
      <c r="E152" s="109"/>
      <c r="F152" s="39"/>
      <c r="G152" s="39"/>
      <c r="H152" s="39"/>
      <c r="I152" s="39"/>
      <c r="J152" s="67"/>
      <c r="K152" s="80"/>
      <c r="L152" s="80"/>
      <c r="M152" s="80"/>
      <c r="N152" s="80"/>
      <c r="O152" s="80"/>
      <c r="P152" s="34"/>
      <c r="Q152" s="34"/>
      <c r="R152" s="34"/>
      <c r="S152" s="34"/>
      <c r="T152" s="34"/>
      <c r="U152" s="34"/>
    </row>
    <row r="153" spans="1:21" s="31" customFormat="1" x14ac:dyDescent="0.25">
      <c r="A153" s="39"/>
      <c r="B153" s="669"/>
      <c r="C153" s="41"/>
      <c r="D153" s="67"/>
      <c r="E153" s="109"/>
      <c r="F153" s="39"/>
      <c r="G153" s="39"/>
      <c r="H153" s="39"/>
      <c r="I153" s="39"/>
      <c r="J153" s="67"/>
      <c r="K153" s="80"/>
      <c r="L153" s="80"/>
      <c r="M153" s="80"/>
      <c r="N153" s="80"/>
      <c r="O153" s="80"/>
      <c r="P153" s="34"/>
      <c r="Q153" s="34"/>
      <c r="R153" s="34"/>
      <c r="S153" s="34"/>
      <c r="T153" s="34"/>
      <c r="U153" s="34"/>
    </row>
  </sheetData>
  <customSheetViews>
    <customSheetView guid="{242A1D50-B023-4375-88F3-03330C83BB86}" scale="80" showPageBreaks="1" fitToPage="1" printArea="1" hiddenRows="1">
      <pane ySplit="3" topLeftCell="A34" activePane="bottomLeft" state="frozen"/>
      <selection pane="bottomLeft" activeCell="M97" sqref="M97"/>
      <rowBreaks count="2" manualBreakCount="2">
        <brk id="28" max="16383" man="1"/>
        <brk id="52" max="16383" man="1"/>
      </rowBreaks>
      <pageMargins left="0" right="0" top="0" bottom="0" header="0" footer="0"/>
      <pageSetup paperSize="9" scale="71"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hiddenRows="1">
      <pane ySplit="3" topLeftCell="A7" activePane="bottomLeft" state="frozen"/>
      <selection pane="bottomLeft" activeCell="F98" sqref="F98"/>
      <rowBreaks count="2" manualBreakCount="2">
        <brk id="26" max="16383" man="1"/>
        <brk id="50" max="16383" man="1"/>
      </rowBreaks>
      <pageMargins left="0" right="0" top="0" bottom="0" header="0" footer="0"/>
      <pageSetup paperSize="9" scale="71"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pane ySplit="2" topLeftCell="A3" activePane="bottomLeft" state="frozen"/>
      <selection pane="bottomLeft" activeCell="U22" sqref="U22"/>
      <pageMargins left="0" right="0" top="0" bottom="0" header="0" footer="0"/>
      <pageSetup paperSize="9" scale="70" fitToHeight="3" orientation="landscape" r:id="rId3"/>
      <headerFooter alignWithMargins="0">
        <oddHeader>&amp;C&amp;16Detailed General Fund Budget Proposals 2013-18&amp;R&amp;16Appendix 3</oddHeader>
        <oddFooter>Page &amp;P</oddFooter>
      </headerFooter>
    </customSheetView>
    <customSheetView guid="{08E17AC2-8BD7-43B4-BF01-BC1D56C64DA3}" scale="80" fitToPage="1" hiddenRows="1">
      <pane ySplit="3" topLeftCell="A7" activePane="bottomLeft" state="frozen"/>
      <selection pane="bottomLeft" activeCell="F98" sqref="F98"/>
      <rowBreaks count="2" manualBreakCount="2">
        <brk id="26" max="16383" man="1"/>
        <brk id="50" max="16383" man="1"/>
      </rowBreaks>
      <pageMargins left="0" right="0" top="0" bottom="0" header="0" footer="0"/>
      <pageSetup paperSize="9" scale="71"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fitToPage="1" hiddenRows="1">
      <pane ySplit="3" topLeftCell="A7" activePane="bottomLeft" state="frozen"/>
      <selection pane="bottomLeft" activeCell="F98" sqref="F98"/>
      <rowBreaks count="2" manualBreakCount="2">
        <brk id="26" max="16383" man="1"/>
        <brk id="50" max="16383" man="1"/>
      </rowBreaks>
      <pageMargins left="0" right="0" top="0" bottom="0" header="0" footer="0"/>
      <pageSetup paperSize="9" scale="70"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fitToPage="1" hiddenRows="1">
      <pane ySplit="3" topLeftCell="A4" activePane="bottomLeft" state="frozen"/>
      <selection pane="bottomLeft" activeCell="F98" sqref="F98"/>
      <rowBreaks count="2" manualBreakCount="2">
        <brk id="26" max="16383" man="1"/>
        <brk id="50" max="16383" man="1"/>
      </rowBreaks>
      <pageMargins left="0" right="0" top="0" bottom="0" header="0" footer="0"/>
      <pageSetup paperSize="9" scale="70"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fitToPage="1" hiddenRows="1">
      <pane ySplit="3" topLeftCell="A54" activePane="bottomLeft" state="frozen"/>
      <selection pane="bottomLeft" activeCell="F98" sqref="F98"/>
      <rowBreaks count="2" manualBreakCount="2">
        <brk id="26" max="16383" man="1"/>
        <brk id="50" max="16383" man="1"/>
      </rowBreaks>
      <pageMargins left="0" right="0" top="0" bottom="0" header="0" footer="0"/>
      <pageSetup paperSize="9" scale="70"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hiddenRows="1">
      <pane ySplit="3" topLeftCell="A54" activePane="bottomLeft" state="frozen"/>
      <selection pane="bottomLeft" activeCell="F98" sqref="F98"/>
      <rowBreaks count="2" manualBreakCount="2">
        <brk id="26" max="16383" man="1"/>
        <brk id="50" max="16383" man="1"/>
      </rowBreaks>
      <pageMargins left="0" right="0" top="0" bottom="0" header="0" footer="0"/>
      <pageSetup paperSize="9" scale="70" fitToHeight="0" orientation="landscape" r:id="rId8"/>
      <headerFooter alignWithMargins="0">
        <oddHeader>&amp;C&amp;"Arial,Bold"General Fund Budget Proposals Summary&amp;R&amp;"Arial,Bold"Appendix 3</oddHeader>
        <oddFooter>&amp;C&amp;P of &amp;N</oddFooter>
      </headerFooter>
    </customSheetView>
  </customSheetViews>
  <mergeCells count="38">
    <mergeCell ref="B1:G1"/>
    <mergeCell ref="B61:C61"/>
    <mergeCell ref="B8:C8"/>
    <mergeCell ref="B26:C26"/>
    <mergeCell ref="B31:C31"/>
    <mergeCell ref="B53:C53"/>
    <mergeCell ref="K2:O2"/>
    <mergeCell ref="B82:C82"/>
    <mergeCell ref="B36:C36"/>
    <mergeCell ref="B42:C42"/>
    <mergeCell ref="B48:C48"/>
    <mergeCell ref="B55:C55"/>
    <mergeCell ref="B75:C75"/>
    <mergeCell ref="B28:C28"/>
    <mergeCell ref="B80:C80"/>
    <mergeCell ref="D133:E133"/>
    <mergeCell ref="J133:K133"/>
    <mergeCell ref="J134:K134"/>
    <mergeCell ref="D135:E135"/>
    <mergeCell ref="J135:K135"/>
    <mergeCell ref="J136:K136"/>
    <mergeCell ref="J137:K137"/>
    <mergeCell ref="J138:K138"/>
    <mergeCell ref="D139:E139"/>
    <mergeCell ref="J139:K139"/>
    <mergeCell ref="J140:K140"/>
    <mergeCell ref="D141:E141"/>
    <mergeCell ref="J141:K141"/>
    <mergeCell ref="D142:E142"/>
    <mergeCell ref="J142:K142"/>
    <mergeCell ref="J151:K151"/>
    <mergeCell ref="J146:K146"/>
    <mergeCell ref="D143:E143"/>
    <mergeCell ref="J143:K143"/>
    <mergeCell ref="D147:E147"/>
    <mergeCell ref="J147:K147"/>
    <mergeCell ref="D148:E148"/>
    <mergeCell ref="J148:K148"/>
  </mergeCells>
  <phoneticPr fontId="16" type="noConversion"/>
  <conditionalFormatting sqref="E16:E28">
    <cfRule type="cellIs" dxfId="97" priority="1" stopIfTrue="1" operator="equal">
      <formula>0</formula>
    </cfRule>
  </conditionalFormatting>
  <conditionalFormatting sqref="E30:E37">
    <cfRule type="cellIs" dxfId="96" priority="323" stopIfTrue="1" operator="equal">
      <formula>0</formula>
    </cfRule>
  </conditionalFormatting>
  <conditionalFormatting sqref="E42:E46">
    <cfRule type="cellIs" dxfId="95" priority="9" stopIfTrue="1" operator="equal">
      <formula>0</formula>
    </cfRule>
  </conditionalFormatting>
  <conditionalFormatting sqref="E82:E83">
    <cfRule type="cellIs" dxfId="94" priority="170" stopIfTrue="1" operator="equal">
      <formula>0</formula>
    </cfRule>
  </conditionalFormatting>
  <conditionalFormatting sqref="E149:F151">
    <cfRule type="cellIs" dxfId="93" priority="2" stopIfTrue="1" operator="equal">
      <formula>0</formula>
    </cfRule>
  </conditionalFormatting>
  <conditionalFormatting sqref="E4:I4 K4:O4 E6:I8 K8:O8 K23:L24 F23:I37 K26:O32 K36:O37 E39:I39 O39 K40:O40 F40:I44 O41 K42:O43 E47:I48 K48:O48 E51:I51 E53:I53 K53:O53 E55:I62 K61:O62 E64:I73 O64:O73 K65:N71 E75:H76 K75:O76 E78:I78 E80:I80 K80:O80 F82:O82 F83:I83 K83:O83 F109:I109 E136:G138 E144:G146">
    <cfRule type="cellIs" dxfId="92" priority="12" stopIfTrue="1" operator="equal">
      <formula>0</formula>
    </cfRule>
  </conditionalFormatting>
  <conditionalFormatting sqref="G45:I46">
    <cfRule type="cellIs" dxfId="91" priority="8" stopIfTrue="1" operator="equal">
      <formula>0</formula>
    </cfRule>
  </conditionalFormatting>
  <conditionalFormatting sqref="I75:J75 I76">
    <cfRule type="cellIs" dxfId="90" priority="59" stopIfTrue="1" operator="equal">
      <formula>0</formula>
    </cfRule>
  </conditionalFormatting>
  <conditionalFormatting sqref="O6 O34 F44">
    <cfRule type="cellIs" dxfId="89" priority="357" stopIfTrue="1" operator="equal">
      <formula>0</formula>
    </cfRule>
  </conditionalFormatting>
  <conditionalFormatting sqref="O13">
    <cfRule type="cellIs" dxfId="88" priority="28" stopIfTrue="1" operator="equal">
      <formula>0</formula>
    </cfRule>
  </conditionalFormatting>
  <conditionalFormatting sqref="O23:O24">
    <cfRule type="cellIs" dxfId="87" priority="14" stopIfTrue="1" operator="equal">
      <formula>0</formula>
    </cfRule>
  </conditionalFormatting>
  <conditionalFormatting sqref="O45:O47">
    <cfRule type="cellIs" dxfId="86" priority="10" stopIfTrue="1" operator="equal">
      <formula>0</formula>
    </cfRule>
  </conditionalFormatting>
  <conditionalFormatting sqref="O51">
    <cfRule type="cellIs" dxfId="85" priority="272" stopIfTrue="1" operator="equal">
      <formula>0</formula>
    </cfRule>
  </conditionalFormatting>
  <conditionalFormatting sqref="O56:O59">
    <cfRule type="cellIs" dxfId="84" priority="271" stopIfTrue="1" operator="equal">
      <formula>0</formula>
    </cfRule>
  </conditionalFormatting>
  <conditionalFormatting sqref="O78">
    <cfRule type="cellIs" dxfId="83" priority="20" stopIfTrue="1" operator="equal">
      <formula>0</formula>
    </cfRule>
  </conditionalFormatting>
  <pageMargins left="0.74803149606299213" right="0.74803149606299213" top="0.98425196850393704" bottom="0.98425196850393704" header="0.51181102362204722" footer="0.51181102362204722"/>
  <pageSetup paperSize="9" scale="71" fitToHeight="0" orientation="landscape" r:id="rId9"/>
  <headerFooter alignWithMargins="0">
    <oddHeader>&amp;C&amp;"Arial,Bold"General Fund Budget Proposals Summary&amp;R&amp;"Arial,Bold"Appendix 3</oddHeader>
    <oddFooter>&amp;C&amp;P of &amp;N</oddFooter>
  </headerFooter>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6" tint="0.39997558519241921"/>
  </sheetPr>
  <dimension ref="A1"/>
  <sheetViews>
    <sheetView workbookViewId="0"/>
  </sheetViews>
  <sheetFormatPr defaultRowHeight="12.5" x14ac:dyDescent="0.25"/>
  <sheetData/>
  <customSheetViews>
    <customSheetView guid="{242A1D50-B023-4375-88F3-03330C83BB86}">
      <pageMargins left="0" right="0" top="0" bottom="0" header="0" footer="0"/>
    </customSheetView>
    <customSheetView guid="{7DE35345-7B21-4E32-A489-BC6087A604D4}" state="hidden">
      <selection activeCell="N30" sqref="N30"/>
      <pageMargins left="0" right="0" top="0" bottom="0" header="0" footer="0"/>
    </customSheetView>
    <customSheetView guid="{68DBCC23-D44C-47B1-B3B6-7917C1AB8AF4}">
      <pageMargins left="0" right="0" top="0" bottom="0" header="0" footer="0"/>
    </customSheetView>
    <customSheetView guid="{36F14ADE-748F-47F6-B747-5BE227F556B7}">
      <pageMargins left="0" right="0" top="0" bottom="0" header="0" footer="0"/>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6" tint="0.39997558519241921"/>
    <pageSetUpPr fitToPage="1"/>
  </sheetPr>
  <dimension ref="A1:Q91"/>
  <sheetViews>
    <sheetView showGridLines="0" zoomScale="80" zoomScaleNormal="80" workbookViewId="0">
      <pane ySplit="3" topLeftCell="A4" activePane="bottomLeft" state="frozen"/>
      <selection activeCell="A61" sqref="A61"/>
      <selection pane="bottomLeft" activeCell="H40" sqref="H40"/>
    </sheetView>
  </sheetViews>
  <sheetFormatPr defaultColWidth="9.453125" defaultRowHeight="12.5" x14ac:dyDescent="0.25"/>
  <cols>
    <col min="1" max="1" width="5.54296875" style="490" bestFit="1" customWidth="1"/>
    <col min="2" max="2" width="19" style="490" bestFit="1" customWidth="1"/>
    <col min="3" max="3" width="62.54296875" style="490" customWidth="1"/>
    <col min="4" max="4" width="3.54296875" style="488" customWidth="1"/>
    <col min="5" max="5" width="7.54296875" style="554" customWidth="1"/>
    <col min="6" max="6" width="9.453125" style="490" bestFit="1" customWidth="1"/>
    <col min="7" max="9" width="9.453125" style="490" customWidth="1"/>
    <col min="10" max="10" width="1.54296875" style="488" customWidth="1"/>
    <col min="11" max="11" width="6.54296875" style="555" bestFit="1" customWidth="1"/>
    <col min="12" max="12" width="6.54296875" style="555" customWidth="1"/>
    <col min="13" max="14" width="6.453125" style="555" customWidth="1"/>
    <col min="15" max="15" width="8" style="555" bestFit="1" customWidth="1"/>
    <col min="16" max="16" width="2.54296875" style="490" customWidth="1"/>
    <col min="17" max="17" width="9.453125" style="488"/>
    <col min="18" max="16384" width="9.453125" style="490"/>
  </cols>
  <sheetData>
    <row r="1" spans="1:15" ht="34.5" customHeight="1" x14ac:dyDescent="0.25">
      <c r="A1" s="486"/>
      <c r="B1" s="892" t="s">
        <v>27</v>
      </c>
      <c r="C1" s="892"/>
      <c r="D1" s="892"/>
      <c r="E1" s="892"/>
      <c r="F1" s="892"/>
      <c r="G1" s="892"/>
      <c r="H1" s="487"/>
      <c r="I1" s="487"/>
      <c r="K1" s="893"/>
      <c r="L1" s="893"/>
      <c r="M1" s="489"/>
      <c r="N1" s="489"/>
      <c r="O1" s="490"/>
    </row>
    <row r="2" spans="1:15" ht="21.75" customHeight="1" x14ac:dyDescent="0.25">
      <c r="A2" s="491"/>
      <c r="B2" s="492"/>
      <c r="C2" s="493" t="s">
        <v>78</v>
      </c>
      <c r="D2" s="494"/>
      <c r="E2" s="495"/>
      <c r="F2" s="182" t="s">
        <v>79</v>
      </c>
      <c r="G2" s="182" t="s">
        <v>80</v>
      </c>
      <c r="H2" s="182" t="s">
        <v>81</v>
      </c>
      <c r="I2" s="182" t="s">
        <v>82</v>
      </c>
      <c r="J2" s="233"/>
      <c r="K2" s="881"/>
      <c r="L2" s="881"/>
      <c r="M2" s="881"/>
      <c r="N2" s="881"/>
      <c r="O2" s="881"/>
    </row>
    <row r="3" spans="1:15" ht="44" x14ac:dyDescent="0.25">
      <c r="A3" s="492"/>
      <c r="B3" s="492"/>
      <c r="C3" s="494"/>
      <c r="D3" s="494"/>
      <c r="E3" s="497" t="s">
        <v>83</v>
      </c>
      <c r="F3" s="182" t="s">
        <v>84</v>
      </c>
      <c r="G3" s="182" t="s">
        <v>84</v>
      </c>
      <c r="H3" s="182" t="s">
        <v>84</v>
      </c>
      <c r="I3" s="182" t="s">
        <v>84</v>
      </c>
      <c r="J3" s="233"/>
      <c r="K3" s="183" t="s">
        <v>79</v>
      </c>
      <c r="L3" s="183" t="s">
        <v>80</v>
      </c>
      <c r="M3" s="183" t="s">
        <v>81</v>
      </c>
      <c r="N3" s="183" t="s">
        <v>82</v>
      </c>
      <c r="O3" s="428" t="s">
        <v>35</v>
      </c>
    </row>
    <row r="4" spans="1:15" ht="15.75" customHeight="1" x14ac:dyDescent="0.25">
      <c r="A4" s="492"/>
      <c r="B4" s="492"/>
      <c r="C4" s="493"/>
      <c r="D4" s="494"/>
      <c r="E4" s="497"/>
      <c r="F4" s="498"/>
      <c r="G4" s="498"/>
      <c r="H4" s="498"/>
      <c r="I4" s="498"/>
      <c r="J4" s="496"/>
      <c r="K4" s="499"/>
      <c r="L4" s="499"/>
      <c r="M4" s="499"/>
      <c r="N4" s="499"/>
      <c r="O4" s="499"/>
    </row>
    <row r="5" spans="1:15" ht="14" x14ac:dyDescent="0.25">
      <c r="A5" s="492"/>
      <c r="B5" s="500" t="s">
        <v>8</v>
      </c>
      <c r="C5" s="500"/>
      <c r="D5" s="501"/>
      <c r="E5" s="497"/>
      <c r="F5" s="502"/>
      <c r="G5" s="502"/>
      <c r="H5" s="502"/>
      <c r="I5" s="502"/>
      <c r="J5" s="496"/>
      <c r="K5" s="503"/>
      <c r="L5" s="503"/>
      <c r="M5" s="503"/>
      <c r="N5" s="503"/>
      <c r="O5" s="504"/>
    </row>
    <row r="6" spans="1:15" ht="14" x14ac:dyDescent="0.25">
      <c r="A6" s="492"/>
      <c r="B6" s="505"/>
      <c r="C6" s="506"/>
      <c r="D6" s="507"/>
      <c r="E6" s="508"/>
      <c r="F6" s="509"/>
      <c r="G6" s="509"/>
      <c r="H6" s="509"/>
      <c r="I6" s="509"/>
      <c r="J6" s="496"/>
      <c r="K6" s="510"/>
      <c r="L6" s="510"/>
      <c r="M6" s="510"/>
      <c r="N6" s="510"/>
      <c r="O6" s="510">
        <f>+SUM(K6:N6)</f>
        <v>0</v>
      </c>
    </row>
    <row r="7" spans="1:15" ht="14" x14ac:dyDescent="0.25">
      <c r="A7" s="492"/>
      <c r="B7" s="500"/>
      <c r="C7" s="500"/>
      <c r="D7" s="501"/>
      <c r="E7" s="497"/>
      <c r="F7" s="502"/>
      <c r="G7" s="502"/>
      <c r="H7" s="502"/>
      <c r="I7" s="502"/>
      <c r="J7" s="496"/>
      <c r="K7" s="511"/>
      <c r="L7" s="511"/>
      <c r="M7" s="511"/>
      <c r="N7" s="511"/>
      <c r="O7" s="512"/>
    </row>
    <row r="8" spans="1:15" s="488" customFormat="1" ht="14.5" thickBot="1" x14ac:dyDescent="0.3">
      <c r="A8" s="496"/>
      <c r="B8" s="894" t="s">
        <v>85</v>
      </c>
      <c r="C8" s="894"/>
      <c r="D8" s="513"/>
      <c r="E8" s="514"/>
      <c r="F8" s="515">
        <f>SUM(F6:F7)</f>
        <v>0</v>
      </c>
      <c r="G8" s="515">
        <f>SUM(G6:G7)</f>
        <v>0</v>
      </c>
      <c r="H8" s="515">
        <f>SUM(H6:H7)</f>
        <v>0</v>
      </c>
      <c r="I8" s="515">
        <f>SUM(I6:I7)</f>
        <v>0</v>
      </c>
      <c r="J8" s="496"/>
      <c r="K8" s="516">
        <f>SUM(K6:K7)</f>
        <v>0</v>
      </c>
      <c r="L8" s="516">
        <f>SUM(L6:L7)</f>
        <v>0</v>
      </c>
      <c r="M8" s="516">
        <f>SUM(M6:M7)</f>
        <v>0</v>
      </c>
      <c r="N8" s="516">
        <f>SUM(N6:N7)</f>
        <v>0</v>
      </c>
      <c r="O8" s="516">
        <f>SUM(O6:O7)</f>
        <v>0</v>
      </c>
    </row>
    <row r="9" spans="1:15" s="488" customFormat="1" ht="14" x14ac:dyDescent="0.25">
      <c r="A9" s="496"/>
      <c r="B9" s="513"/>
      <c r="C9" s="513"/>
      <c r="D9" s="513"/>
      <c r="E9" s="514"/>
      <c r="F9" s="517"/>
      <c r="G9" s="517"/>
      <c r="H9" s="517"/>
      <c r="I9" s="517"/>
      <c r="J9" s="496"/>
      <c r="K9" s="518"/>
      <c r="L9" s="518"/>
      <c r="M9" s="518"/>
      <c r="N9" s="518"/>
      <c r="O9" s="518"/>
    </row>
    <row r="10" spans="1:15" s="488" customFormat="1" ht="14" x14ac:dyDescent="0.25">
      <c r="A10" s="496"/>
      <c r="B10" s="519" t="s">
        <v>9</v>
      </c>
      <c r="C10" s="520"/>
      <c r="D10" s="521"/>
      <c r="E10" s="514"/>
      <c r="F10" s="522"/>
      <c r="G10" s="522"/>
      <c r="H10" s="522"/>
      <c r="I10" s="522"/>
      <c r="J10" s="496"/>
      <c r="K10" s="523"/>
      <c r="L10" s="523"/>
      <c r="M10" s="523"/>
      <c r="N10" s="523"/>
      <c r="O10" s="523"/>
    </row>
    <row r="11" spans="1:15" s="496" customFormat="1" ht="28" x14ac:dyDescent="0.25">
      <c r="A11" s="496">
        <v>1</v>
      </c>
      <c r="B11" s="726" t="s">
        <v>658</v>
      </c>
      <c r="C11" s="524" t="s">
        <v>249</v>
      </c>
      <c r="D11" s="507"/>
      <c r="E11" s="526"/>
      <c r="F11" s="727">
        <v>25</v>
      </c>
      <c r="G11" s="727"/>
      <c r="H11" s="727"/>
      <c r="I11" s="727"/>
      <c r="J11" s="306"/>
      <c r="K11" s="728"/>
      <c r="L11" s="728"/>
      <c r="M11" s="728"/>
      <c r="N11" s="728"/>
      <c r="O11" s="525">
        <f>+SUM(K11:L11)</f>
        <v>0</v>
      </c>
    </row>
    <row r="12" spans="1:15" s="496" customFormat="1" ht="14" x14ac:dyDescent="0.25">
      <c r="B12" s="726"/>
      <c r="C12" s="524"/>
      <c r="D12" s="507"/>
      <c r="E12" s="526"/>
      <c r="F12" s="727"/>
      <c r="G12" s="727"/>
      <c r="H12" s="727"/>
      <c r="I12" s="727"/>
      <c r="J12" s="306"/>
      <c r="K12" s="728"/>
      <c r="L12" s="728"/>
      <c r="M12" s="728"/>
      <c r="N12" s="728"/>
      <c r="O12" s="525"/>
    </row>
    <row r="13" spans="1:15" s="488" customFormat="1" ht="14" x14ac:dyDescent="0.25">
      <c r="A13" s="496"/>
      <c r="B13" s="527"/>
      <c r="C13" s="528"/>
      <c r="D13" s="521"/>
      <c r="E13" s="514"/>
      <c r="F13" s="529"/>
      <c r="G13" s="529"/>
      <c r="H13" s="529"/>
      <c r="I13" s="529"/>
      <c r="J13" s="496"/>
      <c r="K13" s="530"/>
      <c r="L13" s="530"/>
      <c r="M13" s="530"/>
      <c r="N13" s="530"/>
      <c r="O13" s="530"/>
    </row>
    <row r="14" spans="1:15" s="488" customFormat="1" ht="14.5" thickBot="1" x14ac:dyDescent="0.3">
      <c r="A14" s="496"/>
      <c r="B14" s="894" t="s">
        <v>88</v>
      </c>
      <c r="C14" s="894"/>
      <c r="D14" s="513"/>
      <c r="E14" s="514"/>
      <c r="F14" s="515">
        <f>+SUM(F11:F13)</f>
        <v>25</v>
      </c>
      <c r="G14" s="515">
        <f>+SUM(G11:G13)</f>
        <v>0</v>
      </c>
      <c r="H14" s="515">
        <f>+SUM(H11:H13)</f>
        <v>0</v>
      </c>
      <c r="I14" s="515">
        <f>+SUM(I11:I13)</f>
        <v>0</v>
      </c>
      <c r="J14" s="496"/>
      <c r="K14" s="516">
        <f>+SUM(K11:K13)</f>
        <v>0</v>
      </c>
      <c r="L14" s="516">
        <f>+SUM(L11:L13)</f>
        <v>0</v>
      </c>
      <c r="M14" s="516">
        <f>+SUM(M11:M13)</f>
        <v>0</v>
      </c>
      <c r="N14" s="516">
        <f>+SUM(N11:N13)</f>
        <v>0</v>
      </c>
      <c r="O14" s="516">
        <f>+SUM(O11:O13)</f>
        <v>0</v>
      </c>
    </row>
    <row r="15" spans="1:15" s="488" customFormat="1" ht="14" x14ac:dyDescent="0.25">
      <c r="A15" s="496"/>
      <c r="B15" s="513"/>
      <c r="C15" s="513"/>
      <c r="D15" s="513"/>
      <c r="E15" s="514"/>
      <c r="F15" s="517"/>
      <c r="G15" s="517"/>
      <c r="H15" s="517"/>
      <c r="I15" s="517"/>
      <c r="J15" s="496"/>
      <c r="K15" s="518"/>
      <c r="L15" s="518"/>
      <c r="M15" s="518"/>
      <c r="N15" s="518"/>
      <c r="O15" s="518"/>
    </row>
    <row r="16" spans="1:15" s="488" customFormat="1" ht="14" x14ac:dyDescent="0.25">
      <c r="A16" s="496"/>
      <c r="B16" s="878" t="s">
        <v>10</v>
      </c>
      <c r="C16" s="878"/>
      <c r="D16" s="513"/>
      <c r="E16" s="514"/>
      <c r="F16" s="522"/>
      <c r="G16" s="522"/>
      <c r="H16" s="522"/>
      <c r="I16" s="522"/>
      <c r="J16" s="496"/>
      <c r="K16" s="523"/>
      <c r="L16" s="523"/>
      <c r="M16" s="523"/>
      <c r="N16" s="523"/>
      <c r="O16" s="523"/>
    </row>
    <row r="17" spans="1:16" s="496" customFormat="1" ht="14" x14ac:dyDescent="0.25">
      <c r="A17" s="531"/>
      <c r="B17" s="153"/>
      <c r="C17" s="154"/>
      <c r="D17" s="521"/>
      <c r="E17" s="514"/>
      <c r="G17" s="532"/>
      <c r="H17" s="532"/>
      <c r="I17" s="532"/>
      <c r="K17" s="525">
        <f>-2+2</f>
        <v>0</v>
      </c>
      <c r="L17" s="525"/>
      <c r="M17" s="525"/>
      <c r="N17" s="525"/>
      <c r="O17" s="525">
        <f>+SUM(K17:N17)</f>
        <v>0</v>
      </c>
      <c r="P17" s="533"/>
    </row>
    <row r="18" spans="1:16" s="496" customFormat="1" ht="14" x14ac:dyDescent="0.25">
      <c r="A18" s="531"/>
      <c r="B18" s="153"/>
      <c r="C18" s="154"/>
      <c r="D18" s="521"/>
      <c r="E18" s="514"/>
      <c r="F18" s="532"/>
      <c r="G18" s="532"/>
      <c r="H18" s="532"/>
      <c r="I18" s="532"/>
      <c r="K18" s="525"/>
      <c r="L18" s="525"/>
      <c r="M18" s="525"/>
      <c r="N18" s="525"/>
      <c r="O18" s="525"/>
      <c r="P18" s="533"/>
    </row>
    <row r="19" spans="1:16" s="488" customFormat="1" ht="14" x14ac:dyDescent="0.25">
      <c r="A19" s="496"/>
      <c r="B19" s="496"/>
      <c r="C19" s="496"/>
      <c r="D19" s="496"/>
      <c r="E19" s="534"/>
      <c r="F19" s="496"/>
      <c r="G19" s="496"/>
      <c r="H19" s="496"/>
      <c r="I19" s="496"/>
      <c r="J19" s="496"/>
      <c r="K19" s="535"/>
      <c r="L19" s="535"/>
      <c r="M19" s="535"/>
      <c r="N19" s="535"/>
      <c r="O19" s="535"/>
    </row>
    <row r="20" spans="1:16" s="488" customFormat="1" ht="14.5" thickBot="1" x14ac:dyDescent="0.3">
      <c r="A20" s="496"/>
      <c r="B20" s="894" t="s">
        <v>89</v>
      </c>
      <c r="C20" s="894"/>
      <c r="D20" s="513"/>
      <c r="E20" s="514"/>
      <c r="F20" s="515">
        <f>SUM(F17:F19)</f>
        <v>0</v>
      </c>
      <c r="G20" s="515">
        <f>SUM(G17:G19)</f>
        <v>0</v>
      </c>
      <c r="H20" s="515">
        <f>SUM(H17:H19)</f>
        <v>0</v>
      </c>
      <c r="I20" s="515">
        <f>SUM(I17:I19)</f>
        <v>0</v>
      </c>
      <c r="J20" s="496"/>
      <c r="K20" s="516">
        <f>SUM(K17:K19)</f>
        <v>0</v>
      </c>
      <c r="L20" s="516">
        <f>SUM(L17:L19)</f>
        <v>0</v>
      </c>
      <c r="M20" s="516">
        <f>SUM(M17:M19)</f>
        <v>0</v>
      </c>
      <c r="N20" s="516">
        <f>SUM(N17:N19)</f>
        <v>0</v>
      </c>
      <c r="O20" s="536">
        <f>SUM(O17:O19)</f>
        <v>0</v>
      </c>
    </row>
    <row r="21" spans="1:16" s="488" customFormat="1" ht="14" x14ac:dyDescent="0.25">
      <c r="A21" s="496"/>
      <c r="B21" s="513"/>
      <c r="C21" s="513"/>
      <c r="D21" s="513"/>
      <c r="E21" s="514"/>
      <c r="F21" s="517"/>
      <c r="G21" s="517"/>
      <c r="H21" s="517"/>
      <c r="I21" s="517"/>
      <c r="J21" s="496"/>
      <c r="K21" s="518"/>
      <c r="L21" s="518"/>
      <c r="M21" s="518"/>
      <c r="N21" s="518"/>
      <c r="O21" s="518"/>
    </row>
    <row r="22" spans="1:16" s="488" customFormat="1" ht="14" x14ac:dyDescent="0.25">
      <c r="A22" s="496"/>
      <c r="B22" s="519" t="s">
        <v>11</v>
      </c>
      <c r="C22" s="513"/>
      <c r="D22" s="513"/>
      <c r="E22" s="495"/>
      <c r="F22" s="517"/>
      <c r="G22" s="517"/>
      <c r="H22" s="517"/>
      <c r="I22" s="517"/>
      <c r="J22" s="496"/>
      <c r="K22" s="535"/>
      <c r="L22" s="535"/>
      <c r="M22" s="535"/>
      <c r="N22" s="535"/>
      <c r="O22" s="535"/>
    </row>
    <row r="23" spans="1:16" s="488" customFormat="1" ht="14" x14ac:dyDescent="0.25">
      <c r="A23" s="531"/>
      <c r="B23" s="537"/>
      <c r="C23" s="524"/>
      <c r="D23" s="507"/>
      <c r="E23" s="526"/>
      <c r="F23" s="532"/>
      <c r="G23" s="532"/>
      <c r="H23" s="532"/>
      <c r="I23" s="532"/>
      <c r="J23" s="496"/>
      <c r="K23" s="525"/>
      <c r="L23" s="525"/>
      <c r="M23" s="525"/>
      <c r="N23" s="525"/>
      <c r="O23" s="525">
        <f>+SUM(K23:N23)</f>
        <v>0</v>
      </c>
    </row>
    <row r="24" spans="1:16" s="488" customFormat="1" ht="14" x14ac:dyDescent="0.25">
      <c r="A24" s="531"/>
      <c r="B24" s="538"/>
      <c r="C24" s="521"/>
      <c r="D24" s="521"/>
      <c r="E24" s="539"/>
      <c r="F24" s="540"/>
      <c r="G24" s="540"/>
      <c r="H24" s="540"/>
      <c r="I24" s="540"/>
      <c r="J24" s="496"/>
      <c r="K24" s="533"/>
      <c r="L24" s="533"/>
      <c r="M24" s="533"/>
      <c r="N24" s="533"/>
      <c r="O24" s="533"/>
    </row>
    <row r="25" spans="1:16" s="488" customFormat="1" ht="14.5" thickBot="1" x14ac:dyDescent="0.3">
      <c r="A25" s="496"/>
      <c r="B25" s="894" t="s">
        <v>90</v>
      </c>
      <c r="C25" s="894"/>
      <c r="D25" s="513"/>
      <c r="E25" s="495"/>
      <c r="F25" s="515">
        <f>+SUM(F23:F23)</f>
        <v>0</v>
      </c>
      <c r="G25" s="515">
        <f>+SUM(G23:G23)</f>
        <v>0</v>
      </c>
      <c r="H25" s="515">
        <f>+SUM(H23:H23)</f>
        <v>0</v>
      </c>
      <c r="I25" s="515">
        <f>+SUM(I23:I23)</f>
        <v>0</v>
      </c>
      <c r="J25" s="496"/>
      <c r="K25" s="516">
        <f>+SUM(K23:K23)</f>
        <v>0</v>
      </c>
      <c r="L25" s="516">
        <f>+SUM(L23:L23)</f>
        <v>0</v>
      </c>
      <c r="M25" s="516">
        <f>+SUM(M23:M23)</f>
        <v>0</v>
      </c>
      <c r="N25" s="516">
        <f>+SUM(N23:N23)</f>
        <v>0</v>
      </c>
      <c r="O25" s="516">
        <f>+SUM(O23:O23)</f>
        <v>0</v>
      </c>
    </row>
    <row r="26" spans="1:16" s="488" customFormat="1" ht="14" x14ac:dyDescent="0.25">
      <c r="A26" s="496"/>
      <c r="B26" s="501"/>
      <c r="C26" s="501"/>
      <c r="D26" s="501"/>
      <c r="E26" s="497"/>
      <c r="F26" s="517"/>
      <c r="G26" s="517"/>
      <c r="H26" s="517"/>
      <c r="I26" s="517"/>
      <c r="J26" s="496"/>
      <c r="K26" s="541"/>
      <c r="L26" s="541"/>
      <c r="M26" s="541"/>
      <c r="N26" s="541"/>
      <c r="O26" s="542"/>
    </row>
    <row r="27" spans="1:16" s="488" customFormat="1" ht="14.25" customHeight="1" x14ac:dyDescent="0.25">
      <c r="A27" s="496"/>
      <c r="B27" s="494" t="s">
        <v>91</v>
      </c>
      <c r="C27" s="494"/>
      <c r="D27" s="494"/>
      <c r="E27" s="497"/>
      <c r="F27" s="543"/>
      <c r="G27" s="543"/>
      <c r="H27" s="543"/>
      <c r="I27" s="543"/>
      <c r="J27" s="496"/>
      <c r="K27" s="541"/>
      <c r="L27" s="541"/>
      <c r="M27" s="541"/>
      <c r="N27" s="541"/>
      <c r="O27" s="542"/>
    </row>
    <row r="28" spans="1:16" s="496" customFormat="1" ht="14" x14ac:dyDescent="0.25">
      <c r="A28" s="531"/>
      <c r="B28" s="186"/>
      <c r="C28" s="187"/>
      <c r="D28" s="507"/>
      <c r="E28" s="544"/>
      <c r="F28" s="291"/>
      <c r="G28" s="291"/>
      <c r="H28" s="291"/>
      <c r="I28" s="291"/>
      <c r="K28" s="525"/>
      <c r="L28" s="525"/>
      <c r="M28" s="525"/>
      <c r="N28" s="525"/>
      <c r="O28" s="525"/>
    </row>
    <row r="29" spans="1:16" s="496" customFormat="1" ht="14" x14ac:dyDescent="0.25">
      <c r="A29" s="531"/>
      <c r="B29" s="205"/>
      <c r="C29" s="206"/>
      <c r="D29" s="507"/>
      <c r="E29" s="544"/>
      <c r="F29" s="291"/>
      <c r="G29" s="291"/>
      <c r="H29" s="291"/>
      <c r="I29" s="291"/>
      <c r="K29" s="525"/>
      <c r="L29" s="525"/>
      <c r="M29" s="525"/>
      <c r="N29" s="525"/>
      <c r="O29" s="525"/>
    </row>
    <row r="30" spans="1:16" s="488" customFormat="1" ht="14" x14ac:dyDescent="0.25">
      <c r="A30" s="496"/>
      <c r="B30" s="527"/>
      <c r="C30" s="528"/>
      <c r="D30" s="521"/>
      <c r="E30" s="514"/>
      <c r="F30" s="529"/>
      <c r="G30" s="529"/>
      <c r="H30" s="529"/>
      <c r="I30" s="529"/>
      <c r="J30" s="496"/>
      <c r="K30" s="530"/>
      <c r="L30" s="530"/>
      <c r="M30" s="530"/>
      <c r="N30" s="530"/>
      <c r="O30" s="530"/>
    </row>
    <row r="31" spans="1:16" s="488" customFormat="1" ht="14.5" thickBot="1" x14ac:dyDescent="0.3">
      <c r="A31" s="496"/>
      <c r="B31" s="894" t="s">
        <v>94</v>
      </c>
      <c r="C31" s="894"/>
      <c r="D31" s="513"/>
      <c r="E31" s="514"/>
      <c r="F31" s="515">
        <f>+SUM(F28:F30)</f>
        <v>0</v>
      </c>
      <c r="G31" s="515">
        <f>+SUM(G28:G30)</f>
        <v>0</v>
      </c>
      <c r="H31" s="515">
        <f>+SUM(H28:H30)</f>
        <v>0</v>
      </c>
      <c r="I31" s="515">
        <f>+SUM(I28:I30)</f>
        <v>0</v>
      </c>
      <c r="J31" s="496"/>
      <c r="K31" s="516">
        <f>+SUM(K28:K30)</f>
        <v>0</v>
      </c>
      <c r="L31" s="516">
        <f>+SUM(L28:L30)</f>
        <v>0</v>
      </c>
      <c r="M31" s="516">
        <f>+SUM(M28:M30)</f>
        <v>0</v>
      </c>
      <c r="N31" s="516">
        <f>+SUM(N28:N30)</f>
        <v>0</v>
      </c>
      <c r="O31" s="516">
        <f>+SUM(O28:O30)</f>
        <v>0</v>
      </c>
    </row>
    <row r="32" spans="1:16" s="488" customFormat="1" ht="14" x14ac:dyDescent="0.25">
      <c r="A32" s="496"/>
      <c r="B32" s="513"/>
      <c r="C32" s="513"/>
      <c r="D32" s="513"/>
      <c r="E32" s="514"/>
      <c r="F32" s="517"/>
      <c r="G32" s="517"/>
      <c r="H32" s="517"/>
      <c r="I32" s="517"/>
      <c r="J32" s="496"/>
      <c r="K32" s="518"/>
      <c r="L32" s="518"/>
      <c r="M32" s="518"/>
      <c r="N32" s="518"/>
      <c r="O32" s="518"/>
    </row>
    <row r="33" spans="1:15" s="488" customFormat="1" ht="14" x14ac:dyDescent="0.25">
      <c r="A33" s="531"/>
      <c r="B33" s="895" t="s">
        <v>95</v>
      </c>
      <c r="C33" s="895"/>
      <c r="D33" s="513"/>
      <c r="E33" s="539"/>
      <c r="F33" s="522"/>
      <c r="G33" s="522"/>
      <c r="H33" s="522"/>
      <c r="I33" s="522"/>
      <c r="J33" s="496"/>
      <c r="K33" s="535"/>
      <c r="L33" s="535"/>
      <c r="M33" s="535"/>
      <c r="N33" s="535"/>
      <c r="O33" s="535"/>
    </row>
    <row r="34" spans="1:15" s="496" customFormat="1" ht="14" x14ac:dyDescent="0.25">
      <c r="A34" s="531"/>
      <c r="B34" s="537"/>
      <c r="C34" s="524"/>
      <c r="D34" s="507"/>
      <c r="E34" s="526"/>
      <c r="F34" s="545"/>
      <c r="G34" s="545"/>
      <c r="H34" s="545"/>
      <c r="I34" s="545"/>
      <c r="K34" s="525"/>
      <c r="L34" s="525"/>
      <c r="M34" s="525"/>
      <c r="N34" s="525"/>
      <c r="O34" s="525"/>
    </row>
    <row r="35" spans="1:15" s="488" customFormat="1" ht="14" x14ac:dyDescent="0.25">
      <c r="A35" s="531"/>
      <c r="B35" s="527"/>
      <c r="C35" s="528"/>
      <c r="D35" s="521"/>
      <c r="E35" s="539"/>
      <c r="F35" s="546"/>
      <c r="G35" s="546"/>
      <c r="H35" s="546"/>
      <c r="I35" s="546"/>
      <c r="J35" s="496"/>
      <c r="K35" s="530"/>
      <c r="L35" s="530"/>
      <c r="M35" s="530"/>
      <c r="N35" s="530"/>
      <c r="O35" s="530"/>
    </row>
    <row r="36" spans="1:15" s="488" customFormat="1" ht="14.5" thickBot="1" x14ac:dyDescent="0.3">
      <c r="A36" s="531"/>
      <c r="B36" s="896" t="s">
        <v>100</v>
      </c>
      <c r="C36" s="896"/>
      <c r="D36" s="583"/>
      <c r="E36" s="539"/>
      <c r="F36" s="547">
        <f>SUM(F34:F35)</f>
        <v>0</v>
      </c>
      <c r="G36" s="547">
        <f>SUM(G34:G35)</f>
        <v>0</v>
      </c>
      <c r="H36" s="547">
        <f>SUM(H34:H35)</f>
        <v>0</v>
      </c>
      <c r="I36" s="547">
        <f>SUM(I34:I35)</f>
        <v>0</v>
      </c>
      <c r="J36" s="496"/>
      <c r="K36" s="516">
        <f>SUM(K34:K35)</f>
        <v>0</v>
      </c>
      <c r="L36" s="516">
        <f>SUM(L34:L35)</f>
        <v>0</v>
      </c>
      <c r="M36" s="516">
        <f>SUM(M34:M35)</f>
        <v>0</v>
      </c>
      <c r="N36" s="516">
        <f>SUM(N34:N35)</f>
        <v>0</v>
      </c>
      <c r="O36" s="516">
        <f>SUM(O34:O35)</f>
        <v>0</v>
      </c>
    </row>
    <row r="37" spans="1:15" s="488" customFormat="1" ht="14" x14ac:dyDescent="0.25">
      <c r="A37" s="496"/>
      <c r="B37" s="513"/>
      <c r="C37" s="513"/>
      <c r="D37" s="513"/>
      <c r="E37" s="514"/>
      <c r="F37" s="548"/>
      <c r="G37" s="548"/>
      <c r="H37" s="548"/>
      <c r="I37" s="548"/>
      <c r="J37" s="496"/>
      <c r="K37" s="518"/>
      <c r="L37" s="518"/>
      <c r="M37" s="518"/>
      <c r="N37" s="518"/>
      <c r="O37" s="518"/>
    </row>
    <row r="38" spans="1:15" ht="14" x14ac:dyDescent="0.25">
      <c r="A38" s="549"/>
      <c r="B38" s="494" t="s">
        <v>62</v>
      </c>
      <c r="C38" s="496"/>
      <c r="D38" s="496"/>
      <c r="E38" s="534"/>
      <c r="F38" s="540"/>
      <c r="G38" s="540"/>
      <c r="H38" s="540"/>
      <c r="I38" s="540"/>
      <c r="J38" s="496"/>
      <c r="K38" s="535"/>
      <c r="L38" s="535"/>
      <c r="M38" s="535"/>
      <c r="N38" s="535"/>
      <c r="O38" s="535"/>
    </row>
    <row r="39" spans="1:15" s="488" customFormat="1" ht="14" x14ac:dyDescent="0.25">
      <c r="A39" s="531">
        <v>2</v>
      </c>
      <c r="B39" s="537" t="s">
        <v>248</v>
      </c>
      <c r="C39" s="524" t="s">
        <v>250</v>
      </c>
      <c r="D39" s="507"/>
      <c r="E39" s="526"/>
      <c r="F39" s="532">
        <v>-25</v>
      </c>
      <c r="G39" s="532">
        <v>-25</v>
      </c>
      <c r="H39" s="532">
        <v>-15</v>
      </c>
      <c r="I39" s="532"/>
      <c r="J39" s="496"/>
      <c r="K39" s="525"/>
      <c r="L39" s="525"/>
      <c r="M39" s="525"/>
      <c r="N39" s="525"/>
      <c r="O39" s="525"/>
    </row>
    <row r="40" spans="1:15" s="488" customFormat="1" ht="14" x14ac:dyDescent="0.25">
      <c r="A40" s="531"/>
      <c r="B40" s="186"/>
      <c r="C40" s="186"/>
      <c r="D40" s="507"/>
      <c r="E40" s="526"/>
      <c r="F40" s="532"/>
      <c r="G40" s="532"/>
      <c r="H40" s="532"/>
      <c r="I40" s="532"/>
      <c r="J40" s="496"/>
      <c r="K40" s="525"/>
      <c r="L40" s="525"/>
      <c r="M40" s="525"/>
      <c r="N40" s="525"/>
      <c r="O40" s="525"/>
    </row>
    <row r="41" spans="1:15" s="488" customFormat="1" ht="14" x14ac:dyDescent="0.25">
      <c r="A41" s="531"/>
      <c r="B41" s="186"/>
      <c r="C41" s="186"/>
      <c r="D41" s="507"/>
      <c r="E41" s="526"/>
      <c r="F41" s="532"/>
      <c r="G41" s="532"/>
      <c r="H41" s="532"/>
      <c r="I41" s="532"/>
      <c r="J41" s="496"/>
      <c r="K41" s="525"/>
      <c r="L41" s="525"/>
      <c r="M41" s="525"/>
      <c r="N41" s="525"/>
      <c r="O41" s="525"/>
    </row>
    <row r="42" spans="1:15" s="488" customFormat="1" ht="14" x14ac:dyDescent="0.25">
      <c r="A42" s="531"/>
      <c r="B42" s="537"/>
      <c r="C42" s="524"/>
      <c r="D42" s="507"/>
      <c r="E42" s="526"/>
      <c r="F42" s="532"/>
      <c r="G42" s="532"/>
      <c r="H42" s="532"/>
      <c r="I42" s="532"/>
      <c r="J42" s="496"/>
      <c r="K42" s="525"/>
      <c r="L42" s="525"/>
      <c r="M42" s="525"/>
      <c r="N42" s="525"/>
      <c r="O42" s="525"/>
    </row>
    <row r="43" spans="1:15" ht="14" x14ac:dyDescent="0.25">
      <c r="A43" s="549"/>
      <c r="B43" s="496"/>
      <c r="C43" s="496"/>
      <c r="D43" s="496"/>
      <c r="E43" s="534"/>
      <c r="F43" s="540"/>
      <c r="G43" s="540"/>
      <c r="H43" s="540"/>
      <c r="I43" s="540"/>
      <c r="J43" s="496"/>
      <c r="K43" s="535"/>
      <c r="L43" s="535"/>
      <c r="M43" s="535"/>
      <c r="N43" s="535"/>
      <c r="O43" s="535"/>
    </row>
    <row r="44" spans="1:15" ht="15.75" customHeight="1" thickBot="1" x14ac:dyDescent="0.3">
      <c r="A44" s="549"/>
      <c r="B44" s="896" t="s">
        <v>105</v>
      </c>
      <c r="C44" s="896"/>
      <c r="D44" s="583"/>
      <c r="E44" s="539"/>
      <c r="F44" s="515">
        <f t="shared" ref="F44" si="0">SUM(F39:F42)</f>
        <v>-25</v>
      </c>
      <c r="G44" s="515">
        <f t="shared" ref="G44:I44" si="1">SUM(G39:G42)</f>
        <v>-25</v>
      </c>
      <c r="H44" s="515">
        <f t="shared" ref="H44" si="2">SUM(H39:H42)</f>
        <v>-15</v>
      </c>
      <c r="I44" s="515">
        <f t="shared" si="1"/>
        <v>0</v>
      </c>
      <c r="J44" s="496"/>
      <c r="K44" s="536">
        <f t="shared" ref="K44" si="3">SUM(K39:K42)</f>
        <v>0</v>
      </c>
      <c r="L44" s="536">
        <f t="shared" ref="L44:O44" si="4">SUM(L39:L42)</f>
        <v>0</v>
      </c>
      <c r="M44" s="536">
        <f t="shared" ref="M44" si="5">SUM(M39:M42)</f>
        <v>0</v>
      </c>
      <c r="N44" s="536">
        <f t="shared" si="4"/>
        <v>0</v>
      </c>
      <c r="O44" s="536">
        <f t="shared" si="4"/>
        <v>0</v>
      </c>
    </row>
    <row r="45" spans="1:15" ht="15.75" customHeight="1" x14ac:dyDescent="0.25">
      <c r="A45" s="549"/>
      <c r="B45" s="583"/>
      <c r="C45" s="583"/>
      <c r="D45" s="583"/>
      <c r="E45" s="539"/>
      <c r="F45" s="517"/>
      <c r="G45" s="517"/>
      <c r="H45" s="517"/>
      <c r="I45" s="517"/>
      <c r="J45" s="496"/>
      <c r="K45" s="518"/>
      <c r="L45" s="518"/>
      <c r="M45" s="518"/>
      <c r="N45" s="518"/>
      <c r="O45" s="518"/>
    </row>
    <row r="46" spans="1:15" ht="14" x14ac:dyDescent="0.25">
      <c r="A46" s="549"/>
      <c r="B46" s="494" t="s">
        <v>15</v>
      </c>
      <c r="C46" s="496"/>
      <c r="D46" s="496"/>
      <c r="E46" s="534"/>
      <c r="F46" s="540"/>
      <c r="G46" s="540"/>
      <c r="H46" s="540"/>
      <c r="I46" s="540"/>
      <c r="J46" s="496"/>
      <c r="K46" s="535"/>
      <c r="L46" s="535"/>
      <c r="M46" s="535"/>
      <c r="N46" s="535"/>
      <c r="O46" s="535"/>
    </row>
    <row r="47" spans="1:15" s="488" customFormat="1" ht="14" x14ac:dyDescent="0.25">
      <c r="A47" s="531"/>
      <c r="B47" s="537"/>
      <c r="C47" s="524"/>
      <c r="D47" s="507"/>
      <c r="E47" s="526"/>
      <c r="F47" s="532"/>
      <c r="G47" s="532"/>
      <c r="H47" s="532"/>
      <c r="I47" s="532"/>
      <c r="J47" s="496"/>
      <c r="K47" s="525"/>
      <c r="L47" s="525"/>
      <c r="M47" s="525"/>
      <c r="N47" s="525"/>
      <c r="O47" s="525"/>
    </row>
    <row r="48" spans="1:15" ht="14" x14ac:dyDescent="0.25">
      <c r="A48" s="549"/>
      <c r="B48" s="496"/>
      <c r="C48" s="496"/>
      <c r="D48" s="496"/>
      <c r="E48" s="534"/>
      <c r="F48" s="540"/>
      <c r="G48" s="540"/>
      <c r="H48" s="540"/>
      <c r="I48" s="540"/>
      <c r="J48" s="496"/>
      <c r="K48" s="535"/>
      <c r="L48" s="535"/>
      <c r="M48" s="535"/>
      <c r="N48" s="535"/>
      <c r="O48" s="535"/>
    </row>
    <row r="49" spans="1:15" ht="15.75" customHeight="1" thickBot="1" x14ac:dyDescent="0.3">
      <c r="A49" s="549"/>
      <c r="B49" s="896" t="s">
        <v>111</v>
      </c>
      <c r="C49" s="896"/>
      <c r="D49" s="583"/>
      <c r="E49" s="539"/>
      <c r="F49" s="515">
        <f>SUM(F47:F47)</f>
        <v>0</v>
      </c>
      <c r="G49" s="515"/>
      <c r="H49" s="515"/>
      <c r="I49" s="515"/>
      <c r="J49" s="496"/>
      <c r="K49" s="516">
        <f>SUM(K47:K47)</f>
        <v>0</v>
      </c>
      <c r="L49" s="516"/>
      <c r="M49" s="516"/>
      <c r="N49" s="516"/>
      <c r="O49" s="516">
        <f>SUM(O47:O47)</f>
        <v>0</v>
      </c>
    </row>
    <row r="50" spans="1:15" ht="14" x14ac:dyDescent="0.25">
      <c r="A50" s="492"/>
      <c r="B50" s="513"/>
      <c r="C50" s="513"/>
      <c r="D50" s="513"/>
      <c r="E50" s="514"/>
      <c r="F50" s="548"/>
      <c r="G50" s="548"/>
      <c r="H50" s="548"/>
      <c r="I50" s="548"/>
      <c r="J50" s="496"/>
      <c r="K50" s="518"/>
      <c r="L50" s="518"/>
      <c r="M50" s="518"/>
      <c r="N50" s="518"/>
      <c r="O50" s="518"/>
    </row>
    <row r="51" spans="1:15" ht="14.5" thickBot="1" x14ac:dyDescent="0.3">
      <c r="A51" s="492"/>
      <c r="B51" s="894" t="s">
        <v>593</v>
      </c>
      <c r="C51" s="894"/>
      <c r="D51" s="894"/>
      <c r="E51" s="514"/>
      <c r="F51" s="547">
        <f>SUM(F8,F14,F20,F25,F31,F36,F44,F49)</f>
        <v>0</v>
      </c>
      <c r="G51" s="547">
        <f t="shared" ref="G51:I51" si="6">SUM(G8,G14,G20,G25,G31,G36,G44,G49)</f>
        <v>-25</v>
      </c>
      <c r="H51" s="547">
        <f t="shared" si="6"/>
        <v>-15</v>
      </c>
      <c r="I51" s="547">
        <f t="shared" si="6"/>
        <v>0</v>
      </c>
      <c r="J51" s="547"/>
      <c r="K51" s="586">
        <f>SUM(K8,K14,K20,K25,K31,K36,K44,K49)</f>
        <v>0</v>
      </c>
      <c r="L51" s="586">
        <f t="shared" ref="L51:O51" si="7">SUM(L8,L14,L20,L25,L31,L36,L44,L49)</f>
        <v>0</v>
      </c>
      <c r="M51" s="586">
        <f t="shared" si="7"/>
        <v>0</v>
      </c>
      <c r="N51" s="586">
        <f t="shared" si="7"/>
        <v>0</v>
      </c>
      <c r="O51" s="586">
        <f t="shared" si="7"/>
        <v>0</v>
      </c>
    </row>
    <row r="52" spans="1:15" ht="13.5" customHeight="1" x14ac:dyDescent="0.25">
      <c r="A52" s="492"/>
      <c r="B52" s="550"/>
      <c r="C52" s="550"/>
      <c r="D52" s="513"/>
      <c r="E52" s="514"/>
      <c r="F52" s="502"/>
      <c r="G52" s="502"/>
      <c r="H52" s="502"/>
      <c r="I52" s="502"/>
      <c r="J52" s="496"/>
      <c r="K52" s="551"/>
      <c r="L52" s="551"/>
      <c r="M52" s="551"/>
      <c r="N52" s="551"/>
      <c r="O52" s="551"/>
    </row>
    <row r="53" spans="1:15" ht="14" hidden="1" x14ac:dyDescent="0.25">
      <c r="A53" s="492"/>
      <c r="B53" s="492"/>
      <c r="C53" s="492" t="s">
        <v>331</v>
      </c>
      <c r="D53" s="496"/>
      <c r="E53" s="534"/>
      <c r="F53" s="552">
        <f>E53+F51</f>
        <v>0</v>
      </c>
      <c r="G53" s="552" t="e">
        <f>#REF!+G51</f>
        <v>#REF!</v>
      </c>
      <c r="H53" s="552" t="e">
        <f>#REF!+H51</f>
        <v>#REF!</v>
      </c>
      <c r="I53" s="552" t="e">
        <f>G53+I51</f>
        <v>#REF!</v>
      </c>
      <c r="J53" s="496"/>
      <c r="K53" s="553"/>
      <c r="L53" s="553"/>
      <c r="M53" s="553"/>
      <c r="N53" s="553"/>
      <c r="O53" s="553"/>
    </row>
    <row r="54" spans="1:15" ht="14" hidden="1" x14ac:dyDescent="0.25">
      <c r="A54" s="492"/>
      <c r="B54" s="492"/>
      <c r="C54" s="492"/>
      <c r="D54" s="496"/>
      <c r="E54" s="534"/>
      <c r="F54" s="552"/>
      <c r="G54" s="552" t="e">
        <f>SUM(E53:G53)</f>
        <v>#REF!</v>
      </c>
      <c r="H54" s="552" t="e">
        <f>SUM(E53:H53)</f>
        <v>#REF!</v>
      </c>
      <c r="I54" s="552" t="e">
        <f>SUM(F53:I53)</f>
        <v>#REF!</v>
      </c>
      <c r="J54" s="496"/>
      <c r="K54" s="553"/>
      <c r="L54" s="553"/>
      <c r="M54" s="553"/>
      <c r="N54" s="553"/>
      <c r="O54" s="553"/>
    </row>
    <row r="55" spans="1:15" ht="14" x14ac:dyDescent="0.25">
      <c r="A55" s="492"/>
      <c r="B55" s="492"/>
      <c r="C55" s="492"/>
      <c r="D55" s="496"/>
      <c r="E55" s="534"/>
      <c r="F55" s="552"/>
      <c r="G55" s="552"/>
      <c r="H55" s="552"/>
      <c r="I55" s="552"/>
      <c r="J55" s="496"/>
      <c r="K55" s="553"/>
      <c r="L55" s="553"/>
      <c r="M55" s="553"/>
      <c r="N55" s="553"/>
      <c r="O55" s="553"/>
    </row>
    <row r="56" spans="1:15" ht="14" x14ac:dyDescent="0.25">
      <c r="A56" s="492"/>
      <c r="B56" s="644"/>
      <c r="C56" s="493" t="s">
        <v>4</v>
      </c>
      <c r="D56" s="494"/>
      <c r="E56" s="534"/>
      <c r="F56" s="492"/>
      <c r="G56" s="492"/>
      <c r="H56" s="492"/>
      <c r="I56" s="492"/>
      <c r="J56" s="496"/>
      <c r="K56" s="553"/>
      <c r="L56" s="553"/>
      <c r="M56" s="553"/>
      <c r="N56" s="553"/>
      <c r="O56" s="553"/>
    </row>
    <row r="57" spans="1:15" ht="14" x14ac:dyDescent="0.25">
      <c r="A57" s="492"/>
      <c r="B57" s="637"/>
      <c r="C57" s="493" t="s">
        <v>5</v>
      </c>
      <c r="D57" s="496"/>
      <c r="E57" s="534"/>
      <c r="F57" s="492"/>
      <c r="G57" s="492"/>
      <c r="H57" s="492"/>
      <c r="I57" s="492"/>
      <c r="J57" s="496"/>
      <c r="K57" s="553"/>
      <c r="L57" s="553"/>
      <c r="M57" s="553"/>
      <c r="N57" s="553"/>
      <c r="O57" s="553"/>
    </row>
    <row r="60" spans="1:15" ht="13" hidden="1" x14ac:dyDescent="0.25">
      <c r="C60" s="556" t="s">
        <v>49</v>
      </c>
      <c r="D60" s="556"/>
      <c r="E60" s="557" t="s">
        <v>50</v>
      </c>
      <c r="F60" s="125" t="s">
        <v>53</v>
      </c>
      <c r="G60" s="125" t="s">
        <v>140</v>
      </c>
      <c r="H60" s="125" t="s">
        <v>140</v>
      </c>
      <c r="I60" s="125" t="s">
        <v>140</v>
      </c>
    </row>
    <row r="61" spans="1:15" ht="13" hidden="1" x14ac:dyDescent="0.25">
      <c r="C61" s="556"/>
      <c r="D61" s="556"/>
      <c r="E61" s="558" t="s">
        <v>54</v>
      </c>
      <c r="F61" s="559">
        <f t="shared" ref="F61:I63" si="8">SUMIF($E$17:$E$18,$E61,F$17:F$18)</f>
        <v>0</v>
      </c>
      <c r="G61" s="559">
        <f t="shared" si="8"/>
        <v>0</v>
      </c>
      <c r="H61" s="559">
        <f t="shared" si="8"/>
        <v>0</v>
      </c>
      <c r="I61" s="559">
        <f t="shared" si="8"/>
        <v>0</v>
      </c>
      <c r="J61" s="560"/>
    </row>
    <row r="62" spans="1:15" ht="13" hidden="1" x14ac:dyDescent="0.25">
      <c r="C62" s="556"/>
      <c r="D62" s="556"/>
      <c r="E62" s="558" t="s">
        <v>55</v>
      </c>
      <c r="F62" s="559">
        <f t="shared" si="8"/>
        <v>0</v>
      </c>
      <c r="G62" s="559">
        <f t="shared" si="8"/>
        <v>0</v>
      </c>
      <c r="H62" s="559">
        <f t="shared" si="8"/>
        <v>0</v>
      </c>
      <c r="I62" s="559">
        <f t="shared" si="8"/>
        <v>0</v>
      </c>
      <c r="J62" s="560"/>
    </row>
    <row r="63" spans="1:15" ht="13" hidden="1" x14ac:dyDescent="0.25">
      <c r="C63" s="556"/>
      <c r="D63" s="556"/>
      <c r="E63" s="558" t="s">
        <v>56</v>
      </c>
      <c r="F63" s="559">
        <f t="shared" si="8"/>
        <v>0</v>
      </c>
      <c r="G63" s="559">
        <f t="shared" si="8"/>
        <v>0</v>
      </c>
      <c r="H63" s="559">
        <f t="shared" si="8"/>
        <v>0</v>
      </c>
      <c r="I63" s="559">
        <f t="shared" si="8"/>
        <v>0</v>
      </c>
      <c r="J63" s="560"/>
    </row>
    <row r="64" spans="1:15" ht="13" hidden="1" x14ac:dyDescent="0.3">
      <c r="C64" s="556"/>
      <c r="D64" s="556"/>
      <c r="E64" s="561" t="s">
        <v>57</v>
      </c>
      <c r="F64" s="562">
        <f>SUM(F61:F63)</f>
        <v>0</v>
      </c>
      <c r="G64" s="562">
        <f>SUM(G61:G63)</f>
        <v>0</v>
      </c>
      <c r="H64" s="562">
        <f>SUM(H61:H63)</f>
        <v>0</v>
      </c>
      <c r="I64" s="562">
        <f>SUM(I61:I63)</f>
        <v>0</v>
      </c>
      <c r="J64" s="563"/>
    </row>
    <row r="65" spans="1:15" ht="13" hidden="1" x14ac:dyDescent="0.25">
      <c r="C65" s="556"/>
      <c r="D65" s="556"/>
      <c r="E65" s="564"/>
    </row>
    <row r="66" spans="1:15" ht="13" hidden="1" x14ac:dyDescent="0.25">
      <c r="C66" s="556" t="s">
        <v>12</v>
      </c>
      <c r="D66" s="556"/>
      <c r="E66" s="557" t="s">
        <v>50</v>
      </c>
      <c r="F66" s="125" t="s">
        <v>53</v>
      </c>
      <c r="G66" s="125" t="s">
        <v>140</v>
      </c>
      <c r="H66" s="125" t="s">
        <v>140</v>
      </c>
      <c r="I66" s="125" t="s">
        <v>140</v>
      </c>
    </row>
    <row r="67" spans="1:15" ht="13" hidden="1" x14ac:dyDescent="0.25">
      <c r="C67" s="556"/>
      <c r="D67" s="556"/>
      <c r="E67" s="558" t="s">
        <v>54</v>
      </c>
      <c r="F67" s="559">
        <f t="shared" ref="F67:I69" si="9">SUMIF($E$28:$E$28,$E67,F$28:F$28)</f>
        <v>0</v>
      </c>
      <c r="G67" s="559">
        <f t="shared" si="9"/>
        <v>0</v>
      </c>
      <c r="H67" s="559">
        <f t="shared" si="9"/>
        <v>0</v>
      </c>
      <c r="I67" s="559">
        <f t="shared" si="9"/>
        <v>0</v>
      </c>
      <c r="J67" s="565"/>
    </row>
    <row r="68" spans="1:15" ht="13" hidden="1" x14ac:dyDescent="0.25">
      <c r="C68" s="556"/>
      <c r="D68" s="556"/>
      <c r="E68" s="558" t="s">
        <v>55</v>
      </c>
      <c r="F68" s="559">
        <f t="shared" si="9"/>
        <v>0</v>
      </c>
      <c r="G68" s="559">
        <f t="shared" si="9"/>
        <v>0</v>
      </c>
      <c r="H68" s="559">
        <f t="shared" si="9"/>
        <v>0</v>
      </c>
      <c r="I68" s="559">
        <f t="shared" si="9"/>
        <v>0</v>
      </c>
      <c r="J68" s="560"/>
    </row>
    <row r="69" spans="1:15" ht="13" hidden="1" x14ac:dyDescent="0.25">
      <c r="C69" s="556"/>
      <c r="D69" s="556"/>
      <c r="E69" s="558" t="s">
        <v>56</v>
      </c>
      <c r="F69" s="559">
        <f t="shared" si="9"/>
        <v>0</v>
      </c>
      <c r="G69" s="559">
        <f t="shared" si="9"/>
        <v>0</v>
      </c>
      <c r="H69" s="559">
        <f t="shared" si="9"/>
        <v>0</v>
      </c>
      <c r="I69" s="559">
        <f t="shared" si="9"/>
        <v>0</v>
      </c>
      <c r="J69" s="560"/>
    </row>
    <row r="70" spans="1:15" ht="13" hidden="1" x14ac:dyDescent="0.3">
      <c r="C70" s="556"/>
      <c r="D70" s="556"/>
      <c r="E70" s="561" t="s">
        <v>57</v>
      </c>
      <c r="F70" s="562">
        <f>SUM(F67:F69)</f>
        <v>0</v>
      </c>
      <c r="G70" s="562">
        <f>SUM(G67:G69)</f>
        <v>0</v>
      </c>
      <c r="H70" s="562">
        <f>SUM(H67:H69)</f>
        <v>0</v>
      </c>
      <c r="I70" s="562">
        <f>SUM(I67:I69)</f>
        <v>0</v>
      </c>
      <c r="J70" s="563"/>
    </row>
    <row r="71" spans="1:15" ht="13" hidden="1" x14ac:dyDescent="0.25">
      <c r="C71" s="556"/>
      <c r="D71" s="556"/>
      <c r="E71" s="564"/>
    </row>
    <row r="72" spans="1:15" ht="13" hidden="1" x14ac:dyDescent="0.25">
      <c r="C72" s="556" t="s">
        <v>332</v>
      </c>
      <c r="D72" s="556"/>
      <c r="E72" s="557" t="s">
        <v>50</v>
      </c>
      <c r="F72" s="125" t="s">
        <v>53</v>
      </c>
      <c r="G72" s="125" t="s">
        <v>140</v>
      </c>
      <c r="H72" s="125" t="s">
        <v>140</v>
      </c>
      <c r="I72" s="125" t="s">
        <v>140</v>
      </c>
    </row>
    <row r="73" spans="1:15" hidden="1" x14ac:dyDescent="0.25">
      <c r="D73" s="490"/>
      <c r="E73" s="558" t="s">
        <v>54</v>
      </c>
      <c r="F73" s="559">
        <f t="shared" ref="F73:I75" si="10">SUMIF($E$47:$E$47,$E73,F$47:F$47)</f>
        <v>0</v>
      </c>
      <c r="G73" s="559">
        <f t="shared" si="10"/>
        <v>0</v>
      </c>
      <c r="H73" s="559">
        <f t="shared" si="10"/>
        <v>0</v>
      </c>
      <c r="I73" s="559">
        <f t="shared" si="10"/>
        <v>0</v>
      </c>
      <c r="J73" s="560"/>
    </row>
    <row r="74" spans="1:15" hidden="1" x14ac:dyDescent="0.25">
      <c r="D74" s="490"/>
      <c r="E74" s="558" t="s">
        <v>55</v>
      </c>
      <c r="F74" s="559">
        <f t="shared" si="10"/>
        <v>0</v>
      </c>
      <c r="G74" s="559">
        <f t="shared" si="10"/>
        <v>0</v>
      </c>
      <c r="H74" s="559">
        <f t="shared" si="10"/>
        <v>0</v>
      </c>
      <c r="I74" s="559">
        <f t="shared" si="10"/>
        <v>0</v>
      </c>
      <c r="J74" s="560"/>
    </row>
    <row r="75" spans="1:15" hidden="1" x14ac:dyDescent="0.25">
      <c r="D75" s="490"/>
      <c r="E75" s="558" t="s">
        <v>56</v>
      </c>
      <c r="F75" s="559">
        <f t="shared" si="10"/>
        <v>0</v>
      </c>
      <c r="G75" s="559">
        <f t="shared" si="10"/>
        <v>0</v>
      </c>
      <c r="H75" s="559">
        <f t="shared" si="10"/>
        <v>0</v>
      </c>
      <c r="I75" s="559">
        <f t="shared" si="10"/>
        <v>0</v>
      </c>
      <c r="J75" s="560"/>
    </row>
    <row r="76" spans="1:15" ht="13" hidden="1" x14ac:dyDescent="0.3">
      <c r="D76" s="490"/>
      <c r="E76" s="561" t="s">
        <v>57</v>
      </c>
      <c r="F76" s="562">
        <f>SUM(F73:F75)</f>
        <v>0</v>
      </c>
      <c r="G76" s="562">
        <f>SUM(G73:G75)</f>
        <v>0</v>
      </c>
      <c r="H76" s="562">
        <f>SUM(H73:H75)</f>
        <v>0</v>
      </c>
      <c r="I76" s="562">
        <f>SUM(I73:I75)</f>
        <v>0</v>
      </c>
      <c r="J76" s="563"/>
    </row>
    <row r="77" spans="1:15" hidden="1" x14ac:dyDescent="0.25"/>
    <row r="78" spans="1:15" hidden="1" x14ac:dyDescent="0.25"/>
    <row r="79" spans="1:15" ht="14" hidden="1" x14ac:dyDescent="0.25">
      <c r="A79" s="492"/>
      <c r="B79" s="566" t="s">
        <v>113</v>
      </c>
      <c r="C79" s="566"/>
      <c r="F79" s="567">
        <v>-96</v>
      </c>
      <c r="G79" s="567">
        <v>0</v>
      </c>
      <c r="H79" s="567">
        <v>0</v>
      </c>
      <c r="I79" s="567">
        <v>0</v>
      </c>
      <c r="J79" s="496"/>
      <c r="K79" s="553"/>
      <c r="L79" s="553"/>
      <c r="M79" s="553"/>
      <c r="N79" s="553"/>
      <c r="O79" s="553"/>
    </row>
    <row r="80" spans="1:15" ht="14" hidden="1" x14ac:dyDescent="0.25">
      <c r="A80" s="492"/>
      <c r="B80" s="566"/>
      <c r="C80" s="566"/>
      <c r="F80" s="566"/>
      <c r="G80" s="566"/>
      <c r="H80" s="566"/>
      <c r="I80" s="566"/>
      <c r="J80" s="496"/>
      <c r="K80" s="553"/>
      <c r="L80" s="553"/>
      <c r="M80" s="553"/>
      <c r="N80" s="553"/>
      <c r="O80" s="553"/>
    </row>
    <row r="81" spans="1:15" ht="14" hidden="1" x14ac:dyDescent="0.25">
      <c r="A81" s="492"/>
      <c r="B81" s="566" t="s">
        <v>114</v>
      </c>
      <c r="C81" s="566"/>
      <c r="F81" s="568">
        <f>F51-F79</f>
        <v>96</v>
      </c>
      <c r="G81" s="568">
        <f>G51-G79</f>
        <v>-25</v>
      </c>
      <c r="H81" s="568">
        <f>H51-H79</f>
        <v>-15</v>
      </c>
      <c r="I81" s="568">
        <f>I51-I79</f>
        <v>0</v>
      </c>
      <c r="J81" s="496"/>
      <c r="K81" s="553"/>
      <c r="L81" s="553"/>
      <c r="M81" s="553"/>
      <c r="N81" s="553"/>
      <c r="O81" s="553"/>
    </row>
    <row r="82" spans="1:15" ht="14" hidden="1" x14ac:dyDescent="0.25">
      <c r="A82" s="492"/>
      <c r="B82" s="492"/>
      <c r="C82" s="492"/>
      <c r="D82" s="496"/>
      <c r="E82" s="534"/>
      <c r="F82" s="492"/>
      <c r="G82" s="492"/>
      <c r="H82" s="492"/>
      <c r="I82" s="492"/>
      <c r="J82" s="496"/>
      <c r="K82" s="553"/>
      <c r="L82" s="553"/>
      <c r="M82" s="553"/>
      <c r="N82" s="553"/>
      <c r="O82" s="553"/>
    </row>
    <row r="83" spans="1:15" ht="14" hidden="1" x14ac:dyDescent="0.25">
      <c r="A83" s="492"/>
      <c r="B83" s="492"/>
      <c r="C83" s="492"/>
      <c r="D83" s="496"/>
      <c r="E83" s="534"/>
      <c r="F83" s="492"/>
      <c r="G83" s="492"/>
      <c r="H83" s="492"/>
      <c r="I83" s="492"/>
      <c r="J83" s="496"/>
      <c r="K83" s="553"/>
      <c r="L83" s="553"/>
      <c r="M83" s="553"/>
      <c r="N83" s="553"/>
      <c r="O83" s="553"/>
    </row>
    <row r="84" spans="1:15" ht="14" hidden="1" x14ac:dyDescent="0.25">
      <c r="A84" s="492"/>
      <c r="B84" s="492"/>
      <c r="C84" s="492"/>
      <c r="D84" s="496"/>
      <c r="E84" s="534"/>
      <c r="F84" s="492"/>
      <c r="G84" s="492"/>
      <c r="H84" s="492"/>
      <c r="I84" s="492"/>
      <c r="J84" s="496"/>
      <c r="K84" s="553"/>
      <c r="L84" s="553"/>
      <c r="M84" s="553"/>
      <c r="N84" s="553"/>
      <c r="O84" s="553"/>
    </row>
    <row r="85" spans="1:15" ht="14" hidden="1" x14ac:dyDescent="0.25">
      <c r="A85" s="492"/>
      <c r="B85" s="492"/>
      <c r="C85" s="492"/>
      <c r="D85" s="496"/>
      <c r="E85" s="534"/>
      <c r="F85" s="492"/>
      <c r="G85" s="492"/>
      <c r="H85" s="492"/>
      <c r="I85" s="492"/>
      <c r="J85" s="496"/>
      <c r="K85" s="553"/>
      <c r="L85" s="553"/>
      <c r="M85" s="553"/>
      <c r="N85" s="553"/>
      <c r="O85" s="553"/>
    </row>
    <row r="86" spans="1:15" ht="14" hidden="1" x14ac:dyDescent="0.25">
      <c r="A86" s="492"/>
      <c r="B86" s="492"/>
      <c r="C86" s="492"/>
      <c r="D86" s="496"/>
      <c r="E86" s="534"/>
      <c r="F86" s="492"/>
      <c r="G86" s="492"/>
      <c r="H86" s="492"/>
      <c r="I86" s="492"/>
      <c r="J86" s="496"/>
      <c r="K86" s="553"/>
      <c r="L86" s="553"/>
      <c r="M86" s="553"/>
      <c r="N86" s="553"/>
      <c r="O86" s="553"/>
    </row>
    <row r="87" spans="1:15" ht="14" hidden="1" x14ac:dyDescent="0.25">
      <c r="A87" s="492"/>
      <c r="B87" s="492"/>
      <c r="C87" s="492"/>
      <c r="D87" s="496"/>
      <c r="E87" s="534"/>
      <c r="F87" s="492"/>
      <c r="G87" s="492"/>
      <c r="H87" s="492"/>
      <c r="I87" s="492"/>
      <c r="J87" s="496"/>
      <c r="K87" s="553"/>
      <c r="L87" s="553"/>
      <c r="M87" s="553"/>
      <c r="N87" s="553"/>
      <c r="O87" s="553"/>
    </row>
    <row r="88" spans="1:15" ht="14" hidden="1" x14ac:dyDescent="0.25">
      <c r="A88" s="492"/>
      <c r="B88" s="492"/>
      <c r="C88" s="492"/>
      <c r="D88" s="496"/>
      <c r="E88" s="534"/>
      <c r="F88" s="492"/>
      <c r="G88" s="492"/>
      <c r="H88" s="492"/>
      <c r="I88" s="492"/>
      <c r="J88" s="496"/>
      <c r="K88" s="553"/>
      <c r="L88" s="553"/>
      <c r="M88" s="553"/>
      <c r="N88" s="553"/>
      <c r="O88" s="553"/>
    </row>
    <row r="89" spans="1:15" ht="14" hidden="1" x14ac:dyDescent="0.25">
      <c r="A89" s="492"/>
      <c r="B89" s="492"/>
      <c r="C89" s="492"/>
      <c r="D89" s="496"/>
      <c r="E89" s="534"/>
      <c r="F89" s="492"/>
      <c r="G89" s="492"/>
      <c r="H89" s="492"/>
      <c r="I89" s="492"/>
      <c r="J89" s="496"/>
      <c r="K89" s="553"/>
      <c r="L89" s="553"/>
      <c r="M89" s="553"/>
      <c r="N89" s="553"/>
      <c r="O89" s="553"/>
    </row>
    <row r="90" spans="1:15" ht="14" hidden="1" x14ac:dyDescent="0.25">
      <c r="A90" s="492"/>
      <c r="B90" s="492"/>
      <c r="C90" s="492"/>
      <c r="D90" s="496"/>
      <c r="E90" s="534"/>
      <c r="F90" s="492"/>
      <c r="G90" s="492"/>
      <c r="H90" s="492"/>
      <c r="I90" s="492"/>
      <c r="J90" s="496"/>
      <c r="K90" s="553"/>
      <c r="L90" s="553"/>
      <c r="M90" s="553"/>
      <c r="N90" s="553"/>
      <c r="O90" s="553"/>
    </row>
    <row r="91" spans="1:15" ht="14" hidden="1" x14ac:dyDescent="0.25">
      <c r="A91" s="492"/>
      <c r="B91" s="492"/>
      <c r="C91" s="492"/>
      <c r="D91" s="496"/>
      <c r="E91" s="534"/>
      <c r="F91" s="492"/>
      <c r="G91" s="492"/>
      <c r="H91" s="492"/>
      <c r="I91" s="492"/>
      <c r="J91" s="496"/>
      <c r="K91" s="553"/>
      <c r="L91" s="553"/>
      <c r="M91" s="553"/>
      <c r="N91" s="553"/>
      <c r="O91" s="553"/>
    </row>
  </sheetData>
  <mergeCells count="14">
    <mergeCell ref="B51:D51"/>
    <mergeCell ref="B20:C20"/>
    <mergeCell ref="B25:C25"/>
    <mergeCell ref="B31:C31"/>
    <mergeCell ref="B33:C33"/>
    <mergeCell ref="B36:C36"/>
    <mergeCell ref="B44:C44"/>
    <mergeCell ref="B49:C49"/>
    <mergeCell ref="B16:C16"/>
    <mergeCell ref="B1:G1"/>
    <mergeCell ref="K1:L1"/>
    <mergeCell ref="K2:O2"/>
    <mergeCell ref="B8:C8"/>
    <mergeCell ref="B14:C14"/>
  </mergeCells>
  <conditionalFormatting sqref="E28:E32">
    <cfRule type="cellIs" dxfId="82" priority="86" stopIfTrue="1" operator="equal">
      <formula>0</formula>
    </cfRule>
  </conditionalFormatting>
  <conditionalFormatting sqref="E36:E37">
    <cfRule type="cellIs" dxfId="81" priority="95" stopIfTrue="1" operator="equal">
      <formula>0</formula>
    </cfRule>
  </conditionalFormatting>
  <conditionalFormatting sqref="E6:I6 K6:O6 E8:I10 E11:E18 G17 H17:I18 K17:P18 F18:G18 K20:O21 E20:I25 K25:O25 K30:O32 E33:F35 O34 K36:O37 E39:I42 E44:I45 K44:O45 E47:I47 E49:I50 K49:O50 F51:O51 E51:E52 F52:I52 K52:O52">
    <cfRule type="cellIs" dxfId="80" priority="137" stopIfTrue="1" operator="equal">
      <formula>0</formula>
    </cfRule>
  </conditionalFormatting>
  <conditionalFormatting sqref="F13:I16">
    <cfRule type="cellIs" dxfId="79" priority="2" stopIfTrue="1" operator="equal">
      <formula>0</formula>
    </cfRule>
  </conditionalFormatting>
  <conditionalFormatting sqref="F28:I37">
    <cfRule type="cellIs" dxfId="78" priority="1" stopIfTrue="1" operator="equal">
      <formula>0</formula>
    </cfRule>
  </conditionalFormatting>
  <conditionalFormatting sqref="K8:O16">
    <cfRule type="cellIs" dxfId="77" priority="3" stopIfTrue="1" operator="equal">
      <formula>0</formula>
    </cfRule>
  </conditionalFormatting>
  <conditionalFormatting sqref="O23:O24">
    <cfRule type="cellIs" dxfId="76" priority="117" stopIfTrue="1" operator="equal">
      <formula>0</formula>
    </cfRule>
  </conditionalFormatting>
  <conditionalFormatting sqref="O28:O29">
    <cfRule type="cellIs" dxfId="75" priority="97" stopIfTrue="1" operator="equal">
      <formula>0</formula>
    </cfRule>
  </conditionalFormatting>
  <conditionalFormatting sqref="O39:O42">
    <cfRule type="cellIs" dxfId="74" priority="8" stopIfTrue="1" operator="equal">
      <formula>0</formula>
    </cfRule>
  </conditionalFormatting>
  <conditionalFormatting sqref="O47">
    <cfRule type="cellIs" dxfId="73" priority="101" stopIfTrue="1" operator="equal">
      <formula>0</formula>
    </cfRule>
  </conditionalFormatting>
  <pageMargins left="0.74803149606299213" right="0.74803149606299213" top="0.98425196850393704" bottom="0.98425196850393704" header="0.51181102362204722" footer="0.51181102362204722"/>
  <pageSetup paperSize="9" scale="76" fitToHeight="0" orientation="landscape" r:id="rId1"/>
  <headerFooter alignWithMargins="0">
    <oddHeader>&amp;C&amp;"Arial,Bold"General Fund Budget Proposals Summary&amp;R&amp;"Arial,Bold"Appendix 3</oddHeader>
    <oddFooter>&amp;C&amp;P of &amp;N</oddFooter>
  </headerFooter>
  <rowBreaks count="1" manualBreakCount="1">
    <brk id="25"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theme="7" tint="0.59999389629810485"/>
    <pageSetUpPr fitToPage="1"/>
  </sheetPr>
  <dimension ref="A1:O91"/>
  <sheetViews>
    <sheetView zoomScale="80" zoomScaleNormal="80" workbookViewId="0">
      <pane xSplit="5" ySplit="5" topLeftCell="F29" activePane="bottomRight" state="frozen"/>
      <selection pane="topRight" activeCell="F1" sqref="F1"/>
      <selection pane="bottomLeft" activeCell="A6" sqref="A6"/>
      <selection pane="bottomRight" activeCell="C10" sqref="C10"/>
    </sheetView>
  </sheetViews>
  <sheetFormatPr defaultColWidth="9.453125" defaultRowHeight="14" x14ac:dyDescent="0.3"/>
  <cols>
    <col min="1" max="1" width="5.453125" style="301" bestFit="1" customWidth="1"/>
    <col min="2" max="2" width="21.453125" style="236" customWidth="1"/>
    <col min="3" max="3" width="62.54296875" style="236" customWidth="1"/>
    <col min="4" max="4" width="3.453125" style="236" customWidth="1"/>
    <col min="5" max="5" width="9.453125" style="449"/>
    <col min="6" max="6" width="11" style="236" bestFit="1" customWidth="1"/>
    <col min="7" max="9" width="11" style="236" customWidth="1"/>
    <col min="10" max="10" width="2.54296875" style="458" customWidth="1"/>
    <col min="11" max="11" width="5.54296875" style="458" bestFit="1" customWidth="1"/>
    <col min="12" max="14" width="5.54296875" style="458" customWidth="1"/>
    <col min="15" max="15" width="7.54296875" style="458" customWidth="1"/>
    <col min="16" max="16" width="2" style="236" customWidth="1"/>
    <col min="17" max="16384" width="9.453125" style="236"/>
  </cols>
  <sheetData>
    <row r="1" spans="1:15" ht="34.5" customHeight="1" x14ac:dyDescent="0.25">
      <c r="B1" s="239" t="s">
        <v>33</v>
      </c>
      <c r="C1" s="239"/>
      <c r="D1" s="239"/>
      <c r="E1" s="239"/>
      <c r="F1" s="239"/>
      <c r="G1" s="239"/>
      <c r="H1" s="239"/>
      <c r="I1" s="239"/>
      <c r="J1" s="236"/>
      <c r="K1" s="239"/>
      <c r="L1" s="239"/>
      <c r="M1" s="239"/>
      <c r="N1" s="239"/>
      <c r="O1" s="236"/>
    </row>
    <row r="2" spans="1:15" ht="21.75" customHeight="1" x14ac:dyDescent="0.25">
      <c r="A2" s="235"/>
      <c r="C2" s="237" t="s">
        <v>78</v>
      </c>
      <c r="D2" s="237"/>
      <c r="E2" s="238"/>
      <c r="F2" s="182" t="s">
        <v>79</v>
      </c>
      <c r="G2" s="182" t="s">
        <v>80</v>
      </c>
      <c r="H2" s="182" t="s">
        <v>81</v>
      </c>
      <c r="I2" s="182" t="s">
        <v>82</v>
      </c>
      <c r="J2" s="233"/>
      <c r="K2" s="239"/>
      <c r="L2" s="239"/>
      <c r="M2" s="239"/>
      <c r="N2" s="239"/>
      <c r="O2" s="239"/>
    </row>
    <row r="3" spans="1:15" ht="44" x14ac:dyDescent="0.25">
      <c r="C3" s="237"/>
      <c r="D3" s="237"/>
      <c r="E3" s="239" t="s">
        <v>83</v>
      </c>
      <c r="F3" s="182" t="s">
        <v>84</v>
      </c>
      <c r="G3" s="182" t="s">
        <v>84</v>
      </c>
      <c r="H3" s="182" t="s">
        <v>84</v>
      </c>
      <c r="I3" s="182" t="s">
        <v>84</v>
      </c>
      <c r="J3" s="233"/>
      <c r="K3" s="183" t="s">
        <v>79</v>
      </c>
      <c r="L3" s="183" t="s">
        <v>80</v>
      </c>
      <c r="M3" s="183" t="s">
        <v>81</v>
      </c>
      <c r="N3" s="183" t="s">
        <v>82</v>
      </c>
      <c r="O3" s="428" t="s">
        <v>35</v>
      </c>
    </row>
    <row r="4" spans="1:15" x14ac:dyDescent="0.3">
      <c r="B4" s="237"/>
      <c r="E4" s="239"/>
      <c r="F4" s="442"/>
      <c r="G4" s="442"/>
      <c r="H4" s="442"/>
      <c r="I4" s="442"/>
      <c r="K4" s="183"/>
      <c r="L4" s="183"/>
      <c r="M4" s="183"/>
      <c r="N4" s="183"/>
      <c r="O4" s="183"/>
    </row>
    <row r="5" spans="1:15" x14ac:dyDescent="0.25">
      <c r="B5" s="237" t="s">
        <v>8</v>
      </c>
      <c r="E5" s="240"/>
      <c r="F5" s="241"/>
      <c r="G5" s="241"/>
      <c r="H5" s="241"/>
      <c r="I5" s="241"/>
      <c r="J5" s="236"/>
      <c r="K5" s="236"/>
      <c r="L5" s="236"/>
      <c r="M5" s="236"/>
      <c r="N5" s="236"/>
      <c r="O5" s="236"/>
    </row>
    <row r="6" spans="1:15" x14ac:dyDescent="0.3">
      <c r="B6" s="459"/>
      <c r="C6" s="460"/>
      <c r="D6" s="461"/>
      <c r="E6" s="462"/>
      <c r="F6" s="463"/>
      <c r="G6" s="463"/>
      <c r="H6" s="463"/>
      <c r="I6" s="463"/>
      <c r="K6" s="464"/>
      <c r="L6" s="464"/>
      <c r="M6" s="464"/>
      <c r="N6" s="464"/>
      <c r="O6" s="464">
        <f>+SUM(K6:N6)</f>
        <v>0</v>
      </c>
    </row>
    <row r="7" spans="1:15" x14ac:dyDescent="0.3">
      <c r="B7" s="437"/>
      <c r="C7" s="438"/>
      <c r="D7" s="297"/>
      <c r="E7" s="462"/>
      <c r="F7" s="465"/>
      <c r="G7" s="465"/>
      <c r="H7" s="465"/>
      <c r="I7" s="465"/>
      <c r="K7" s="466"/>
      <c r="L7" s="466"/>
      <c r="M7" s="466"/>
      <c r="N7" s="466"/>
      <c r="O7" s="466"/>
    </row>
    <row r="8" spans="1:15" ht="15" customHeight="1" x14ac:dyDescent="0.3">
      <c r="B8" s="448" t="s">
        <v>85</v>
      </c>
      <c r="C8" s="448"/>
      <c r="D8" s="448"/>
      <c r="E8" s="462"/>
      <c r="F8" s="467">
        <f t="shared" ref="F8" si="0">SUM(F6)</f>
        <v>0</v>
      </c>
      <c r="G8" s="467">
        <f t="shared" ref="G8:H8" si="1">SUM(G6)</f>
        <v>0</v>
      </c>
      <c r="H8" s="467">
        <f t="shared" si="1"/>
        <v>0</v>
      </c>
      <c r="I8" s="467">
        <f t="shared" ref="I8:O8" si="2">SUM(I6)</f>
        <v>0</v>
      </c>
      <c r="K8" s="467">
        <f t="shared" ref="K8" si="3">SUM(K6)</f>
        <v>0</v>
      </c>
      <c r="L8" s="467">
        <f t="shared" ref="L8:M8" si="4">SUM(L6)</f>
        <v>0</v>
      </c>
      <c r="M8" s="467">
        <f t="shared" si="4"/>
        <v>0</v>
      </c>
      <c r="N8" s="467">
        <f t="shared" si="2"/>
        <v>0</v>
      </c>
      <c r="O8" s="467">
        <f t="shared" si="2"/>
        <v>0</v>
      </c>
    </row>
    <row r="9" spans="1:15" x14ac:dyDescent="0.3">
      <c r="B9" s="237"/>
      <c r="E9" s="239"/>
      <c r="F9" s="442"/>
      <c r="G9" s="442"/>
      <c r="H9" s="442"/>
      <c r="I9" s="442"/>
      <c r="K9" s="183"/>
      <c r="L9" s="183"/>
      <c r="M9" s="183"/>
      <c r="N9" s="183"/>
      <c r="O9" s="183"/>
    </row>
    <row r="10" spans="1:15" x14ac:dyDescent="0.25">
      <c r="B10" s="237" t="s">
        <v>9</v>
      </c>
      <c r="E10" s="240"/>
      <c r="F10" s="241"/>
      <c r="G10" s="241"/>
      <c r="H10" s="241"/>
      <c r="I10" s="241"/>
      <c r="J10" s="236"/>
      <c r="K10" s="236"/>
      <c r="L10" s="236"/>
      <c r="M10" s="236"/>
      <c r="N10" s="236"/>
      <c r="O10" s="236"/>
    </row>
    <row r="11" spans="1:15" s="233" customFormat="1" x14ac:dyDescent="0.25">
      <c r="A11" s="302">
        <v>1</v>
      </c>
      <c r="B11" s="432" t="s">
        <v>33</v>
      </c>
      <c r="C11" s="432" t="s">
        <v>333</v>
      </c>
      <c r="D11" s="231"/>
      <c r="E11" s="232"/>
      <c r="F11" s="207">
        <v>-100</v>
      </c>
      <c r="G11" s="207"/>
      <c r="H11" s="207"/>
      <c r="I11" s="207"/>
      <c r="K11" s="155"/>
      <c r="L11" s="155"/>
      <c r="M11" s="155"/>
      <c r="N11" s="155"/>
      <c r="O11" s="155">
        <f t="shared" ref="O11" si="5">+SUM(K11:N11)</f>
        <v>0</v>
      </c>
    </row>
    <row r="12" spans="1:15" x14ac:dyDescent="0.25">
      <c r="B12" s="242"/>
      <c r="C12" s="243"/>
      <c r="D12" s="227"/>
      <c r="E12" s="234"/>
      <c r="F12" s="244"/>
      <c r="G12" s="244"/>
      <c r="H12" s="244"/>
      <c r="I12" s="244"/>
      <c r="J12" s="233"/>
      <c r="K12" s="245"/>
      <c r="L12" s="245"/>
      <c r="M12" s="245"/>
      <c r="N12" s="245"/>
      <c r="O12" s="245"/>
    </row>
    <row r="13" spans="1:15" x14ac:dyDescent="0.25">
      <c r="B13" s="414" t="s">
        <v>88</v>
      </c>
      <c r="C13" s="414"/>
      <c r="D13" s="414"/>
      <c r="E13" s="234"/>
      <c r="F13" s="246">
        <f>SUM(F11:F11)</f>
        <v>-100</v>
      </c>
      <c r="G13" s="246">
        <f>SUM(G11:G11)</f>
        <v>0</v>
      </c>
      <c r="H13" s="246">
        <f>SUM(H11:H11)</f>
        <v>0</v>
      </c>
      <c r="I13" s="246">
        <f>SUM(I11:I11)</f>
        <v>0</v>
      </c>
      <c r="J13" s="233"/>
      <c r="K13" s="246">
        <f>SUM(K11:K11)</f>
        <v>0</v>
      </c>
      <c r="L13" s="246">
        <f>SUM(L11:L11)</f>
        <v>0</v>
      </c>
      <c r="M13" s="246">
        <f>SUM(M11:M11)</f>
        <v>0</v>
      </c>
      <c r="N13" s="246">
        <f>SUM(N11:N11)</f>
        <v>0</v>
      </c>
      <c r="O13" s="246">
        <f>SUM(O11:O11)</f>
        <v>0</v>
      </c>
    </row>
    <row r="14" spans="1:15" x14ac:dyDescent="0.3">
      <c r="B14" s="250"/>
      <c r="C14" s="233"/>
      <c r="D14" s="233"/>
      <c r="E14" s="468"/>
      <c r="F14" s="248"/>
      <c r="G14" s="248"/>
      <c r="H14" s="248"/>
      <c r="I14" s="248"/>
      <c r="J14" s="469"/>
      <c r="K14" s="174"/>
      <c r="L14" s="174"/>
      <c r="M14" s="174"/>
      <c r="N14" s="174"/>
      <c r="O14" s="174"/>
    </row>
    <row r="15" spans="1:15" x14ac:dyDescent="0.3">
      <c r="B15" s="433" t="s">
        <v>334</v>
      </c>
      <c r="C15" s="227"/>
      <c r="D15" s="227"/>
      <c r="E15" s="281"/>
      <c r="F15" s="303"/>
      <c r="G15" s="303"/>
      <c r="H15" s="303"/>
      <c r="I15" s="303"/>
      <c r="J15" s="469"/>
      <c r="K15" s="470"/>
      <c r="L15" s="470"/>
      <c r="M15" s="470"/>
      <c r="N15" s="470"/>
      <c r="O15" s="470"/>
    </row>
    <row r="16" spans="1:15" s="233" customFormat="1" x14ac:dyDescent="0.3">
      <c r="A16" s="302"/>
      <c r="B16" s="432"/>
      <c r="C16" s="432"/>
      <c r="D16" s="231"/>
      <c r="E16" s="232"/>
      <c r="F16" s="207"/>
      <c r="G16" s="207"/>
      <c r="H16" s="207"/>
      <c r="I16" s="207"/>
      <c r="J16" s="469"/>
      <c r="K16" s="155"/>
      <c r="L16" s="155"/>
      <c r="M16" s="155"/>
      <c r="N16" s="155"/>
      <c r="O16" s="155"/>
    </row>
    <row r="17" spans="1:15" s="233" customFormat="1" x14ac:dyDescent="0.3">
      <c r="A17" s="302"/>
      <c r="B17" s="242"/>
      <c r="C17" s="243"/>
      <c r="D17" s="227"/>
      <c r="E17" s="471"/>
      <c r="F17" s="472"/>
      <c r="G17" s="472"/>
      <c r="H17" s="472"/>
      <c r="I17" s="472"/>
      <c r="J17" s="469"/>
      <c r="K17" s="304"/>
      <c r="L17" s="304"/>
      <c r="M17" s="304"/>
      <c r="N17" s="304"/>
      <c r="O17" s="304"/>
    </row>
    <row r="18" spans="1:15" s="233" customFormat="1" ht="15" customHeight="1" x14ac:dyDescent="0.3">
      <c r="A18" s="302"/>
      <c r="B18" s="480" t="s">
        <v>89</v>
      </c>
      <c r="C18" s="429"/>
      <c r="D18" s="429"/>
      <c r="E18" s="471"/>
      <c r="F18" s="473">
        <f>+SUM(F16:F16)</f>
        <v>0</v>
      </c>
      <c r="G18" s="473">
        <f>+SUM(G16:G16)</f>
        <v>0</v>
      </c>
      <c r="H18" s="473">
        <f>+SUM(H16:H16)</f>
        <v>0</v>
      </c>
      <c r="I18" s="473">
        <f>+SUM(I16:I16)</f>
        <v>0</v>
      </c>
      <c r="J18" s="469"/>
      <c r="K18" s="473">
        <f>+SUM(K16:K16)</f>
        <v>0</v>
      </c>
      <c r="L18" s="473">
        <f>+SUM(L16:L16)</f>
        <v>0</v>
      </c>
      <c r="M18" s="473">
        <f>+SUM(M16:M16)</f>
        <v>0</v>
      </c>
      <c r="N18" s="473">
        <f>+SUM(N16:N16)</f>
        <v>0</v>
      </c>
      <c r="O18" s="473">
        <f>+SUM(O16:O16)</f>
        <v>0</v>
      </c>
    </row>
    <row r="19" spans="1:15" s="233" customFormat="1" x14ac:dyDescent="0.3">
      <c r="A19" s="302"/>
      <c r="B19" s="429"/>
      <c r="C19" s="429"/>
      <c r="D19" s="429"/>
      <c r="E19" s="471"/>
      <c r="F19" s="474"/>
      <c r="G19" s="474"/>
      <c r="H19" s="474"/>
      <c r="I19" s="474"/>
      <c r="J19" s="469"/>
      <c r="K19" s="475"/>
      <c r="L19" s="475"/>
      <c r="M19" s="475"/>
      <c r="N19" s="475"/>
      <c r="O19" s="475"/>
    </row>
    <row r="20" spans="1:15" s="233" customFormat="1" x14ac:dyDescent="0.25">
      <c r="A20" s="302"/>
      <c r="B20" s="433" t="s">
        <v>11</v>
      </c>
      <c r="C20" s="434"/>
      <c r="D20" s="227"/>
      <c r="E20" s="234"/>
      <c r="F20" s="303"/>
      <c r="G20" s="303"/>
      <c r="H20" s="303"/>
      <c r="I20" s="303"/>
      <c r="K20" s="304"/>
      <c r="L20" s="304"/>
      <c r="M20" s="304"/>
      <c r="N20" s="304"/>
      <c r="O20" s="304"/>
    </row>
    <row r="21" spans="1:15" s="233" customFormat="1" x14ac:dyDescent="0.25">
      <c r="A21" s="302"/>
      <c r="B21" s="153"/>
      <c r="C21" s="154"/>
      <c r="D21" s="231"/>
      <c r="E21" s="232"/>
      <c r="F21" s="207"/>
      <c r="G21" s="207"/>
      <c r="H21" s="207"/>
      <c r="I21" s="207"/>
      <c r="K21" s="155"/>
      <c r="L21" s="155"/>
      <c r="M21" s="155"/>
      <c r="N21" s="155"/>
      <c r="O21" s="464">
        <f>+SUM(K21:N21)</f>
        <v>0</v>
      </c>
    </row>
    <row r="22" spans="1:15" s="233" customFormat="1" x14ac:dyDescent="0.25">
      <c r="A22" s="302"/>
      <c r="B22" s="242"/>
      <c r="C22" s="243"/>
      <c r="D22" s="227"/>
      <c r="E22" s="234"/>
      <c r="F22" s="244"/>
      <c r="G22" s="244"/>
      <c r="H22" s="244"/>
      <c r="I22" s="244"/>
      <c r="K22" s="245"/>
      <c r="L22" s="245"/>
      <c r="M22" s="245"/>
      <c r="N22" s="245"/>
      <c r="O22" s="245"/>
    </row>
    <row r="23" spans="1:15" s="233" customFormat="1" x14ac:dyDescent="0.25">
      <c r="A23" s="302"/>
      <c r="B23" s="414" t="s">
        <v>90</v>
      </c>
      <c r="C23" s="414"/>
      <c r="D23" s="414"/>
      <c r="E23" s="234"/>
      <c r="F23" s="246">
        <f t="shared" ref="F23" si="6">SUM(F21:F22)</f>
        <v>0</v>
      </c>
      <c r="G23" s="246">
        <f t="shared" ref="G23" si="7">SUM(G21:G22)</f>
        <v>0</v>
      </c>
      <c r="H23" s="246">
        <f t="shared" ref="H23:I23" si="8">SUM(H21:H22)</f>
        <v>0</v>
      </c>
      <c r="I23" s="246">
        <f t="shared" si="8"/>
        <v>0</v>
      </c>
      <c r="K23" s="246">
        <f t="shared" ref="K23" si="9">SUM(K21:K22)</f>
        <v>0</v>
      </c>
      <c r="L23" s="246">
        <f t="shared" ref="L23:M23" si="10">SUM(L21:L22)</f>
        <v>0</v>
      </c>
      <c r="M23" s="246">
        <f t="shared" si="10"/>
        <v>0</v>
      </c>
      <c r="N23" s="246">
        <f t="shared" ref="N23:O23" si="11">SUM(N21:N22)</f>
        <v>0</v>
      </c>
      <c r="O23" s="246">
        <f t="shared" si="11"/>
        <v>0</v>
      </c>
    </row>
    <row r="24" spans="1:15" s="233" customFormat="1" x14ac:dyDescent="0.3">
      <c r="A24" s="302"/>
      <c r="B24" s="253"/>
      <c r="C24" s="227"/>
      <c r="D24" s="227"/>
      <c r="E24" s="471"/>
      <c r="F24" s="476"/>
      <c r="G24" s="476"/>
      <c r="H24" s="476"/>
      <c r="I24" s="476"/>
      <c r="J24" s="469"/>
      <c r="K24" s="254"/>
      <c r="L24" s="254"/>
      <c r="M24" s="254"/>
      <c r="N24" s="254"/>
      <c r="O24" s="254"/>
    </row>
    <row r="25" spans="1:15" s="233" customFormat="1" x14ac:dyDescent="0.3">
      <c r="A25" s="302"/>
      <c r="B25" s="433" t="s">
        <v>12</v>
      </c>
      <c r="C25" s="434"/>
      <c r="D25" s="227"/>
      <c r="E25" s="286"/>
      <c r="F25" s="303"/>
      <c r="G25" s="303"/>
      <c r="H25" s="303"/>
      <c r="I25" s="303"/>
      <c r="J25" s="469"/>
      <c r="K25" s="477"/>
      <c r="L25" s="477"/>
      <c r="M25" s="477"/>
      <c r="N25" s="477"/>
      <c r="O25" s="477"/>
    </row>
    <row r="26" spans="1:15" s="233" customFormat="1" x14ac:dyDescent="0.25">
      <c r="A26" s="302"/>
      <c r="B26" s="153"/>
      <c r="C26" s="206"/>
      <c r="D26" s="231"/>
      <c r="E26" s="232"/>
      <c r="F26" s="207"/>
      <c r="G26" s="207"/>
      <c r="H26" s="207"/>
      <c r="I26" s="207"/>
      <c r="J26" s="478"/>
      <c r="K26" s="479"/>
      <c r="L26" s="479"/>
      <c r="M26" s="479"/>
      <c r="N26" s="479"/>
      <c r="O26" s="464">
        <f t="shared" ref="O26" si="12">+SUM(K26:N26)</f>
        <v>0</v>
      </c>
    </row>
    <row r="27" spans="1:15" s="233" customFormat="1" x14ac:dyDescent="0.3">
      <c r="A27" s="302"/>
      <c r="B27" s="253"/>
      <c r="C27" s="227"/>
      <c r="D27" s="227"/>
      <c r="E27" s="286"/>
      <c r="F27" s="228"/>
      <c r="G27" s="228"/>
      <c r="H27" s="228"/>
      <c r="I27" s="228"/>
      <c r="J27" s="469"/>
      <c r="K27" s="477"/>
      <c r="L27" s="477"/>
      <c r="M27" s="477"/>
      <c r="N27" s="477"/>
      <c r="O27" s="477"/>
    </row>
    <row r="28" spans="1:15" s="233" customFormat="1" x14ac:dyDescent="0.3">
      <c r="A28" s="302"/>
      <c r="B28" s="480" t="s">
        <v>313</v>
      </c>
      <c r="C28" s="480"/>
      <c r="D28" s="480"/>
      <c r="E28" s="286"/>
      <c r="F28" s="246">
        <f>SUM(F26:F27)</f>
        <v>0</v>
      </c>
      <c r="G28" s="246">
        <f>SUM(G26:G27)</f>
        <v>0</v>
      </c>
      <c r="H28" s="246">
        <f>SUM(H26:H27)</f>
        <v>0</v>
      </c>
      <c r="I28" s="246">
        <f>SUM(I26:I27)</f>
        <v>0</v>
      </c>
      <c r="J28" s="469"/>
      <c r="K28" s="246">
        <f>SUM(K26:K27)</f>
        <v>0</v>
      </c>
      <c r="L28" s="246">
        <f>SUM(L26:L27)</f>
        <v>0</v>
      </c>
      <c r="M28" s="246">
        <f>SUM(M26:M27)</f>
        <v>0</v>
      </c>
      <c r="N28" s="246">
        <f>SUM(N26:N27)</f>
        <v>0</v>
      </c>
      <c r="O28" s="246">
        <f>SUM(O26:O27)</f>
        <v>0</v>
      </c>
    </row>
    <row r="29" spans="1:15" s="233" customFormat="1" x14ac:dyDescent="0.3">
      <c r="A29" s="302"/>
      <c r="B29" s="480"/>
      <c r="C29" s="480"/>
      <c r="D29" s="480"/>
      <c r="E29" s="286"/>
      <c r="F29" s="481"/>
      <c r="G29" s="481"/>
      <c r="H29" s="481"/>
      <c r="I29" s="481"/>
      <c r="J29" s="469"/>
      <c r="K29" s="249"/>
      <c r="L29" s="249"/>
      <c r="M29" s="249"/>
      <c r="N29" s="249"/>
      <c r="O29" s="249"/>
    </row>
    <row r="30" spans="1:15" ht="15" customHeight="1" x14ac:dyDescent="0.25">
      <c r="A30" s="236"/>
      <c r="B30" s="480" t="s">
        <v>95</v>
      </c>
      <c r="C30" s="433"/>
      <c r="D30" s="429"/>
      <c r="E30" s="234"/>
      <c r="F30" s="251"/>
      <c r="G30" s="251"/>
      <c r="H30" s="251"/>
      <c r="I30" s="251"/>
      <c r="J30" s="233"/>
      <c r="K30" s="304"/>
      <c r="L30" s="304"/>
      <c r="M30" s="304"/>
      <c r="N30" s="304"/>
      <c r="O30" s="304"/>
    </row>
    <row r="31" spans="1:15" s="233" customFormat="1" x14ac:dyDescent="0.25">
      <c r="B31" s="153"/>
      <c r="C31" s="206"/>
      <c r="D31" s="231"/>
      <c r="E31" s="232"/>
      <c r="F31" s="207"/>
      <c r="G31" s="207"/>
      <c r="H31" s="207"/>
      <c r="I31" s="207"/>
      <c r="K31" s="155"/>
      <c r="L31" s="155"/>
      <c r="M31" s="155"/>
      <c r="N31" s="155"/>
      <c r="O31" s="464">
        <f>+SUM(K31:N31)</f>
        <v>0</v>
      </c>
    </row>
    <row r="32" spans="1:15" x14ac:dyDescent="0.25">
      <c r="A32" s="236"/>
      <c r="B32" s="253"/>
      <c r="C32" s="229"/>
      <c r="D32" s="227"/>
      <c r="E32" s="234"/>
      <c r="F32" s="228"/>
      <c r="G32" s="228"/>
      <c r="H32" s="228"/>
      <c r="I32" s="228"/>
      <c r="J32" s="233"/>
      <c r="K32" s="254"/>
      <c r="L32" s="254"/>
      <c r="M32" s="254"/>
      <c r="N32" s="254"/>
      <c r="O32" s="482"/>
    </row>
    <row r="33" spans="1:15" ht="15" customHeight="1" x14ac:dyDescent="0.25">
      <c r="A33" s="236"/>
      <c r="B33" s="480" t="s">
        <v>100</v>
      </c>
      <c r="C33" s="414"/>
      <c r="D33" s="414"/>
      <c r="E33" s="483"/>
      <c r="F33" s="246">
        <f t="shared" ref="F33" si="13">SUM(F31:F31)</f>
        <v>0</v>
      </c>
      <c r="G33" s="246">
        <f t="shared" ref="G33" si="14">SUM(G31:G31)</f>
        <v>0</v>
      </c>
      <c r="H33" s="246">
        <f t="shared" ref="H33:I33" si="15">SUM(H31:H31)</f>
        <v>0</v>
      </c>
      <c r="I33" s="246">
        <f t="shared" si="15"/>
        <v>0</v>
      </c>
      <c r="J33" s="233"/>
      <c r="K33" s="246">
        <f t="shared" ref="K33" si="16">SUM(K31:K31)</f>
        <v>0</v>
      </c>
      <c r="L33" s="246">
        <f t="shared" ref="L33:M33" si="17">SUM(L31:L31)</f>
        <v>0</v>
      </c>
      <c r="M33" s="246">
        <f t="shared" si="17"/>
        <v>0</v>
      </c>
      <c r="N33" s="246">
        <f t="shared" ref="N33:O33" si="18">SUM(N31:N31)</f>
        <v>0</v>
      </c>
      <c r="O33" s="246">
        <f t="shared" si="18"/>
        <v>0</v>
      </c>
    </row>
    <row r="34" spans="1:15" s="233" customFormat="1" x14ac:dyDescent="0.25">
      <c r="A34" s="302"/>
      <c r="B34" s="153"/>
      <c r="C34" s="154"/>
      <c r="D34" s="231"/>
      <c r="E34" s="232"/>
      <c r="F34" s="207"/>
      <c r="G34" s="207"/>
      <c r="H34" s="207"/>
      <c r="I34" s="207"/>
      <c r="K34" s="155"/>
      <c r="L34" s="155"/>
      <c r="M34" s="155"/>
      <c r="N34" s="155"/>
      <c r="O34" s="155"/>
    </row>
    <row r="35" spans="1:15" x14ac:dyDescent="0.25">
      <c r="B35" s="233"/>
      <c r="C35" s="233"/>
      <c r="D35" s="233"/>
      <c r="E35" s="286"/>
      <c r="F35" s="228"/>
      <c r="G35" s="228"/>
      <c r="H35" s="228"/>
      <c r="I35" s="228"/>
      <c r="J35" s="233"/>
      <c r="K35" s="304"/>
      <c r="L35" s="304"/>
      <c r="M35" s="304"/>
      <c r="N35" s="304"/>
      <c r="O35" s="304"/>
    </row>
    <row r="36" spans="1:15" ht="15.75" customHeight="1" x14ac:dyDescent="0.25">
      <c r="B36" s="414" t="s">
        <v>105</v>
      </c>
      <c r="C36" s="414"/>
      <c r="D36" s="414"/>
      <c r="E36" s="234"/>
      <c r="F36" s="246">
        <f>SUM(F34:F34)</f>
        <v>0</v>
      </c>
      <c r="G36" s="246"/>
      <c r="H36" s="246"/>
      <c r="I36" s="246"/>
      <c r="J36" s="233"/>
      <c r="K36" s="247">
        <f>SUM(K34:K34)</f>
        <v>0</v>
      </c>
      <c r="L36" s="247"/>
      <c r="M36" s="247"/>
      <c r="N36" s="247"/>
      <c r="O36" s="247">
        <f>SUM(O34:O34)</f>
        <v>0</v>
      </c>
    </row>
    <row r="37" spans="1:15" ht="15.75" customHeight="1" x14ac:dyDescent="0.25">
      <c r="B37" s="414"/>
      <c r="C37" s="414"/>
      <c r="D37" s="414"/>
      <c r="E37" s="234"/>
      <c r="F37" s="248"/>
      <c r="G37" s="248"/>
      <c r="H37" s="248"/>
      <c r="I37" s="248"/>
      <c r="J37" s="233"/>
      <c r="K37" s="249"/>
      <c r="L37" s="249"/>
      <c r="M37" s="249"/>
      <c r="N37" s="249"/>
      <c r="O37" s="249"/>
    </row>
    <row r="38" spans="1:15" x14ac:dyDescent="0.25">
      <c r="B38" s="250" t="s">
        <v>15</v>
      </c>
      <c r="C38" s="233"/>
      <c r="D38" s="233"/>
      <c r="E38" s="286"/>
      <c r="F38" s="228"/>
      <c r="G38" s="228"/>
      <c r="H38" s="228"/>
      <c r="I38" s="228"/>
      <c r="J38" s="233"/>
      <c r="K38" s="304"/>
      <c r="L38" s="304"/>
      <c r="M38" s="304"/>
      <c r="N38" s="304"/>
      <c r="O38" s="304"/>
    </row>
    <row r="39" spans="1:15" s="233" customFormat="1" x14ac:dyDescent="0.25">
      <c r="A39" s="302"/>
      <c r="B39" s="153"/>
      <c r="C39" s="154"/>
      <c r="D39" s="231"/>
      <c r="E39" s="232"/>
      <c r="F39" s="207"/>
      <c r="G39" s="207"/>
      <c r="H39" s="207"/>
      <c r="I39" s="207"/>
      <c r="K39" s="155"/>
      <c r="L39" s="155"/>
      <c r="M39" s="155"/>
      <c r="N39" s="155"/>
      <c r="O39" s="155"/>
    </row>
    <row r="40" spans="1:15" s="233" customFormat="1" x14ac:dyDescent="0.25">
      <c r="A40" s="302"/>
      <c r="B40" s="153"/>
      <c r="C40" s="154"/>
      <c r="D40" s="231"/>
      <c r="E40" s="232"/>
      <c r="F40" s="207"/>
      <c r="G40" s="207"/>
      <c r="H40" s="207"/>
      <c r="I40" s="207"/>
      <c r="K40" s="155"/>
      <c r="L40" s="155"/>
      <c r="M40" s="155"/>
      <c r="N40" s="155"/>
      <c r="O40" s="155"/>
    </row>
    <row r="41" spans="1:15" x14ac:dyDescent="0.25">
      <c r="B41" s="233"/>
      <c r="C41" s="233"/>
      <c r="D41" s="233"/>
      <c r="E41" s="286"/>
      <c r="F41" s="228"/>
      <c r="G41" s="228"/>
      <c r="H41" s="228"/>
      <c r="I41" s="228"/>
      <c r="J41" s="233"/>
      <c r="K41" s="304"/>
      <c r="L41" s="304"/>
      <c r="M41" s="304"/>
      <c r="N41" s="304"/>
      <c r="O41" s="304"/>
    </row>
    <row r="42" spans="1:15" ht="15.75" customHeight="1" x14ac:dyDescent="0.25">
      <c r="B42" s="250" t="s">
        <v>111</v>
      </c>
      <c r="C42" s="414"/>
      <c r="D42" s="414"/>
      <c r="E42" s="234"/>
      <c r="F42" s="246">
        <f>SUM(F39:F40)</f>
        <v>0</v>
      </c>
      <c r="G42" s="246"/>
      <c r="H42" s="246"/>
      <c r="I42" s="246"/>
      <c r="J42" s="233"/>
      <c r="K42" s="247">
        <f>SUM(K39:K40)</f>
        <v>0</v>
      </c>
      <c r="L42" s="247"/>
      <c r="M42" s="247"/>
      <c r="N42" s="247"/>
      <c r="O42" s="247">
        <f>SUM(O39:O40)</f>
        <v>0</v>
      </c>
    </row>
    <row r="43" spans="1:15" ht="15.75" customHeight="1" x14ac:dyDescent="0.25">
      <c r="B43" s="414"/>
      <c r="C43" s="414"/>
      <c r="D43" s="414"/>
      <c r="E43" s="234"/>
      <c r="F43" s="246"/>
      <c r="G43" s="246"/>
      <c r="H43" s="246"/>
      <c r="I43" s="246"/>
      <c r="J43" s="233"/>
      <c r="K43" s="247"/>
      <c r="L43" s="247"/>
      <c r="M43" s="247"/>
      <c r="N43" s="247"/>
      <c r="O43" s="247"/>
    </row>
    <row r="44" spans="1:15" ht="15" customHeight="1" x14ac:dyDescent="0.25">
      <c r="B44" s="480" t="s">
        <v>330</v>
      </c>
      <c r="C44" s="429"/>
      <c r="D44" s="429"/>
      <c r="E44" s="286"/>
      <c r="F44" s="485">
        <f>SUM(F8,F13,F18,F23,F28,F33,F36,F42)</f>
        <v>-100</v>
      </c>
      <c r="G44" s="485">
        <f t="shared" ref="G44:I44" si="19">SUM(G8,G13,G18,G23,G28,G33,G36,G42)</f>
        <v>0</v>
      </c>
      <c r="H44" s="485">
        <f t="shared" si="19"/>
        <v>0</v>
      </c>
      <c r="I44" s="485">
        <f t="shared" si="19"/>
        <v>0</v>
      </c>
      <c r="J44" s="485"/>
      <c r="K44" s="485">
        <f>SUM(K8,K13,K18,K23,K28,K33,K36,K42)</f>
        <v>0</v>
      </c>
      <c r="L44" s="485">
        <f t="shared" ref="L44:O44" si="20">SUM(L8,L13,L18,L23,L28,L33,L36,L42)</f>
        <v>0</v>
      </c>
      <c r="M44" s="485">
        <f t="shared" si="20"/>
        <v>0</v>
      </c>
      <c r="N44" s="485">
        <f t="shared" si="20"/>
        <v>0</v>
      </c>
      <c r="O44" s="485">
        <f t="shared" si="20"/>
        <v>0</v>
      </c>
    </row>
    <row r="45" spans="1:15" ht="15.65" hidden="1" customHeight="1" x14ac:dyDescent="0.3">
      <c r="B45" s="448"/>
      <c r="C45" s="448"/>
      <c r="D45" s="448"/>
      <c r="F45" s="442"/>
      <c r="G45" s="442"/>
      <c r="H45" s="442"/>
      <c r="I45" s="442"/>
      <c r="K45" s="443"/>
      <c r="L45" s="443"/>
      <c r="M45" s="443"/>
      <c r="N45" s="443"/>
      <c r="O45" s="443"/>
    </row>
    <row r="46" spans="1:15" ht="14.25" hidden="1" customHeight="1" x14ac:dyDescent="0.3">
      <c r="C46" s="39" t="s">
        <v>331</v>
      </c>
      <c r="F46" s="241">
        <f t="shared" ref="F46" si="21">E46+F44</f>
        <v>-100</v>
      </c>
      <c r="G46" s="241" t="e">
        <f>#REF!+G44</f>
        <v>#REF!</v>
      </c>
      <c r="H46" s="241" t="e">
        <f>#REF!+H44</f>
        <v>#REF!</v>
      </c>
      <c r="I46" s="241" t="e">
        <f>G46+I44</f>
        <v>#REF!</v>
      </c>
    </row>
    <row r="47" spans="1:15" ht="14.25" hidden="1" customHeight="1" x14ac:dyDescent="0.3">
      <c r="C47" s="39"/>
      <c r="F47" s="241"/>
      <c r="G47" s="241" t="e">
        <f>SUM(E46:G46)</f>
        <v>#REF!</v>
      </c>
      <c r="H47" s="241" t="e">
        <f>SUM(E46:H46)</f>
        <v>#REF!</v>
      </c>
      <c r="I47" s="241" t="e">
        <f>SUM(F46:I46)</f>
        <v>#REF!</v>
      </c>
    </row>
    <row r="48" spans="1:15" x14ac:dyDescent="0.3">
      <c r="C48" s="39"/>
      <c r="F48" s="241"/>
      <c r="G48" s="241"/>
      <c r="H48" s="241"/>
      <c r="I48" s="241"/>
    </row>
    <row r="49" spans="2:10" ht="13.5" customHeight="1" x14ac:dyDescent="0.3">
      <c r="B49" s="644"/>
      <c r="C49" s="237" t="s">
        <v>4</v>
      </c>
      <c r="D49" s="237"/>
    </row>
    <row r="50" spans="2:10" x14ac:dyDescent="0.3">
      <c r="B50" s="637"/>
      <c r="C50" s="237" t="s">
        <v>5</v>
      </c>
    </row>
    <row r="51" spans="2:10" ht="15" hidden="1" customHeight="1" x14ac:dyDescent="0.3">
      <c r="C51" s="135" t="s">
        <v>49</v>
      </c>
      <c r="D51" s="135"/>
      <c r="E51" s="420" t="s">
        <v>50</v>
      </c>
      <c r="F51" s="421" t="s">
        <v>53</v>
      </c>
      <c r="G51" s="421" t="s">
        <v>140</v>
      </c>
      <c r="H51" s="421" t="s">
        <v>140</v>
      </c>
      <c r="I51" s="421" t="s">
        <v>140</v>
      </c>
      <c r="J51" s="236"/>
    </row>
    <row r="52" spans="2:10" ht="15" hidden="1" customHeight="1" x14ac:dyDescent="0.3">
      <c r="C52" s="135"/>
      <c r="D52" s="135"/>
      <c r="E52" s="422" t="s">
        <v>54</v>
      </c>
      <c r="F52" s="423">
        <f t="shared" ref="F52:I54" si="22">SUMIF($E$16:$E$16,$E52,F$16:F$16)</f>
        <v>0</v>
      </c>
      <c r="G52" s="423">
        <f t="shared" si="22"/>
        <v>0</v>
      </c>
      <c r="H52" s="423">
        <f t="shared" si="22"/>
        <v>0</v>
      </c>
      <c r="I52" s="423">
        <f t="shared" si="22"/>
        <v>0</v>
      </c>
      <c r="J52" s="241"/>
    </row>
    <row r="53" spans="2:10" ht="15" hidden="1" customHeight="1" x14ac:dyDescent="0.3">
      <c r="C53" s="135"/>
      <c r="D53" s="135"/>
      <c r="E53" s="422" t="s">
        <v>55</v>
      </c>
      <c r="F53" s="423">
        <f t="shared" si="22"/>
        <v>0</v>
      </c>
      <c r="G53" s="423">
        <f t="shared" si="22"/>
        <v>0</v>
      </c>
      <c r="H53" s="423">
        <f t="shared" si="22"/>
        <v>0</v>
      </c>
      <c r="I53" s="423">
        <f t="shared" si="22"/>
        <v>0</v>
      </c>
      <c r="J53" s="241"/>
    </row>
    <row r="54" spans="2:10" ht="15" hidden="1" customHeight="1" x14ac:dyDescent="0.3">
      <c r="C54" s="135"/>
      <c r="D54" s="135"/>
      <c r="E54" s="422" t="s">
        <v>56</v>
      </c>
      <c r="F54" s="423">
        <f t="shared" si="22"/>
        <v>0</v>
      </c>
      <c r="G54" s="423">
        <f t="shared" si="22"/>
        <v>0</v>
      </c>
      <c r="H54" s="423">
        <f t="shared" si="22"/>
        <v>0</v>
      </c>
      <c r="I54" s="423">
        <f t="shared" si="22"/>
        <v>0</v>
      </c>
      <c r="J54" s="241"/>
    </row>
    <row r="55" spans="2:10" ht="15" hidden="1" customHeight="1" x14ac:dyDescent="0.3">
      <c r="C55" s="135"/>
      <c r="D55" s="135"/>
      <c r="E55" s="424" t="s">
        <v>57</v>
      </c>
      <c r="F55" s="425">
        <f>SUM(F52:F54)</f>
        <v>0</v>
      </c>
      <c r="G55" s="425">
        <f>SUM(G52:G54)</f>
        <v>0</v>
      </c>
      <c r="H55" s="425">
        <f>SUM(H52:H54)</f>
        <v>0</v>
      </c>
      <c r="I55" s="425">
        <f>SUM(I52:I54)</f>
        <v>0</v>
      </c>
      <c r="J55" s="451"/>
    </row>
    <row r="56" spans="2:10" ht="15" hidden="1" customHeight="1" x14ac:dyDescent="0.3">
      <c r="C56" s="135"/>
      <c r="D56" s="135"/>
      <c r="E56" s="63"/>
      <c r="F56" s="39"/>
      <c r="G56" s="39"/>
      <c r="H56" s="39"/>
      <c r="I56" s="39"/>
      <c r="J56" s="236"/>
    </row>
    <row r="57" spans="2:10" ht="15" hidden="1" customHeight="1" x14ac:dyDescent="0.3">
      <c r="C57" s="135" t="s">
        <v>12</v>
      </c>
      <c r="D57" s="135"/>
      <c r="E57" s="420" t="s">
        <v>50</v>
      </c>
      <c r="F57" s="421" t="s">
        <v>53</v>
      </c>
      <c r="G57" s="421" t="s">
        <v>140</v>
      </c>
      <c r="H57" s="421" t="s">
        <v>140</v>
      </c>
      <c r="I57" s="421" t="s">
        <v>140</v>
      </c>
      <c r="J57" s="236"/>
    </row>
    <row r="58" spans="2:10" ht="15" hidden="1" customHeight="1" x14ac:dyDescent="0.3">
      <c r="C58" s="135"/>
      <c r="D58" s="135"/>
      <c r="E58" s="422" t="s">
        <v>54</v>
      </c>
      <c r="F58" s="423">
        <f t="shared" ref="F58:I60" si="23">SUMIF($E$26:$E$26,$E58,F$26:F$26)</f>
        <v>0</v>
      </c>
      <c r="G58" s="423">
        <f t="shared" si="23"/>
        <v>0</v>
      </c>
      <c r="H58" s="423">
        <f t="shared" si="23"/>
        <v>0</v>
      </c>
      <c r="I58" s="423">
        <f t="shared" si="23"/>
        <v>0</v>
      </c>
      <c r="J58" s="241"/>
    </row>
    <row r="59" spans="2:10" ht="15" hidden="1" customHeight="1" x14ac:dyDescent="0.3">
      <c r="C59" s="135"/>
      <c r="D59" s="135"/>
      <c r="E59" s="422" t="s">
        <v>55</v>
      </c>
      <c r="F59" s="423">
        <f t="shared" si="23"/>
        <v>0</v>
      </c>
      <c r="G59" s="423">
        <f t="shared" si="23"/>
        <v>0</v>
      </c>
      <c r="H59" s="423">
        <f t="shared" si="23"/>
        <v>0</v>
      </c>
      <c r="I59" s="423">
        <f t="shared" si="23"/>
        <v>0</v>
      </c>
      <c r="J59" s="241"/>
    </row>
    <row r="60" spans="2:10" ht="15" hidden="1" customHeight="1" x14ac:dyDescent="0.3">
      <c r="C60" s="135"/>
      <c r="D60" s="135"/>
      <c r="E60" s="422" t="s">
        <v>56</v>
      </c>
      <c r="F60" s="423">
        <f t="shared" si="23"/>
        <v>0</v>
      </c>
      <c r="G60" s="423">
        <f t="shared" si="23"/>
        <v>0</v>
      </c>
      <c r="H60" s="423">
        <f t="shared" si="23"/>
        <v>0</v>
      </c>
      <c r="I60" s="423">
        <f t="shared" si="23"/>
        <v>0</v>
      </c>
      <c r="J60" s="241"/>
    </row>
    <row r="61" spans="2:10" ht="15" hidden="1" customHeight="1" x14ac:dyDescent="0.3">
      <c r="C61" s="135"/>
      <c r="D61" s="135"/>
      <c r="E61" s="424" t="s">
        <v>57</v>
      </c>
      <c r="F61" s="425">
        <f>SUM(F58:F60)</f>
        <v>0</v>
      </c>
      <c r="G61" s="425">
        <f>SUM(G58:G60)</f>
        <v>0</v>
      </c>
      <c r="H61" s="425">
        <f>SUM(H58:H60)</f>
        <v>0</v>
      </c>
      <c r="I61" s="425">
        <f>SUM(I58:I60)</f>
        <v>0</v>
      </c>
      <c r="J61" s="451"/>
    </row>
    <row r="62" spans="2:10" ht="15" hidden="1" customHeight="1" x14ac:dyDescent="0.3">
      <c r="C62" s="135"/>
      <c r="D62" s="135"/>
      <c r="E62" s="63"/>
      <c r="F62" s="39"/>
      <c r="G62" s="39"/>
      <c r="H62" s="39"/>
      <c r="I62" s="39"/>
      <c r="J62" s="236"/>
    </row>
    <row r="63" spans="2:10" ht="15" hidden="1" customHeight="1" x14ac:dyDescent="0.3">
      <c r="C63" s="135" t="s">
        <v>332</v>
      </c>
      <c r="D63" s="135"/>
      <c r="E63" s="420" t="s">
        <v>50</v>
      </c>
      <c r="F63" s="421" t="s">
        <v>53</v>
      </c>
      <c r="G63" s="421" t="s">
        <v>140</v>
      </c>
      <c r="H63" s="421" t="s">
        <v>140</v>
      </c>
      <c r="I63" s="421" t="s">
        <v>140</v>
      </c>
      <c r="J63" s="236"/>
    </row>
    <row r="64" spans="2:10" ht="14.25" hidden="1" customHeight="1" x14ac:dyDescent="0.3">
      <c r="C64" s="39"/>
      <c r="D64" s="39"/>
      <c r="E64" s="422" t="s">
        <v>54</v>
      </c>
      <c r="F64" s="423">
        <f t="shared" ref="F64:I66" si="24">SUMIF($E$39:$E$40,$E64,F$39:F$40)</f>
        <v>0</v>
      </c>
      <c r="G64" s="423">
        <f t="shared" si="24"/>
        <v>0</v>
      </c>
      <c r="H64" s="423">
        <f t="shared" si="24"/>
        <v>0</v>
      </c>
      <c r="I64" s="423">
        <f t="shared" si="24"/>
        <v>0</v>
      </c>
      <c r="J64" s="241"/>
    </row>
    <row r="65" spans="2:15" ht="14.25" hidden="1" customHeight="1" x14ac:dyDescent="0.3">
      <c r="C65" s="39"/>
      <c r="D65" s="39"/>
      <c r="E65" s="422" t="s">
        <v>55</v>
      </c>
      <c r="F65" s="423">
        <f t="shared" si="24"/>
        <v>0</v>
      </c>
      <c r="G65" s="423">
        <f t="shared" si="24"/>
        <v>0</v>
      </c>
      <c r="H65" s="423">
        <f t="shared" si="24"/>
        <v>0</v>
      </c>
      <c r="I65" s="423">
        <f t="shared" si="24"/>
        <v>0</v>
      </c>
      <c r="J65" s="241"/>
    </row>
    <row r="66" spans="2:15" ht="14.25" hidden="1" customHeight="1" x14ac:dyDescent="0.3">
      <c r="C66" s="39"/>
      <c r="D66" s="39"/>
      <c r="E66" s="422" t="s">
        <v>56</v>
      </c>
      <c r="F66" s="423">
        <f t="shared" si="24"/>
        <v>0</v>
      </c>
      <c r="G66" s="423">
        <f t="shared" si="24"/>
        <v>0</v>
      </c>
      <c r="H66" s="423">
        <f t="shared" si="24"/>
        <v>0</v>
      </c>
      <c r="I66" s="423">
        <f t="shared" si="24"/>
        <v>0</v>
      </c>
      <c r="J66" s="241"/>
    </row>
    <row r="67" spans="2:15" ht="15" hidden="1" customHeight="1" x14ac:dyDescent="0.3">
      <c r="C67" s="39"/>
      <c r="D67" s="39"/>
      <c r="E67" s="424" t="s">
        <v>57</v>
      </c>
      <c r="F67" s="425">
        <f>SUM(F64:F66)</f>
        <v>0</v>
      </c>
      <c r="G67" s="425">
        <f>SUM(G64:G66)</f>
        <v>0</v>
      </c>
      <c r="H67" s="425">
        <f>SUM(H64:H66)</f>
        <v>0</v>
      </c>
      <c r="I67" s="425">
        <f>SUM(I64:I66)</f>
        <v>0</v>
      </c>
      <c r="J67" s="451"/>
    </row>
    <row r="68" spans="2:15" ht="14.25" hidden="1" customHeight="1" x14ac:dyDescent="0.3"/>
    <row r="69" spans="2:15" ht="14.25" hidden="1" customHeight="1" x14ac:dyDescent="0.3"/>
    <row r="70" spans="2:15" ht="14.25" hidden="1" customHeight="1" x14ac:dyDescent="0.3">
      <c r="B70" s="453" t="s">
        <v>113</v>
      </c>
      <c r="C70" s="453"/>
      <c r="D70" s="453"/>
      <c r="E70" s="454"/>
      <c r="F70" s="453">
        <v>0</v>
      </c>
      <c r="G70" s="453">
        <v>0</v>
      </c>
      <c r="H70" s="453">
        <v>0</v>
      </c>
      <c r="I70" s="453">
        <v>0</v>
      </c>
      <c r="J70" s="469"/>
      <c r="K70" s="469"/>
      <c r="L70" s="469"/>
      <c r="M70" s="469"/>
      <c r="N70" s="469"/>
      <c r="O70" s="469"/>
    </row>
    <row r="71" spans="2:15" ht="14.25" hidden="1" customHeight="1" x14ac:dyDescent="0.3">
      <c r="B71" s="453"/>
      <c r="C71" s="453"/>
      <c r="D71" s="453"/>
      <c r="E71" s="454"/>
      <c r="F71" s="453"/>
      <c r="G71" s="453"/>
      <c r="H71" s="453"/>
      <c r="I71" s="453"/>
      <c r="J71" s="469"/>
      <c r="K71" s="469"/>
      <c r="L71" s="469"/>
      <c r="M71" s="469"/>
      <c r="N71" s="469"/>
      <c r="O71" s="469"/>
    </row>
    <row r="72" spans="2:15" ht="14.25" hidden="1" customHeight="1" x14ac:dyDescent="0.3">
      <c r="B72" s="453" t="s">
        <v>114</v>
      </c>
      <c r="C72" s="453"/>
      <c r="D72" s="453"/>
      <c r="E72" s="454"/>
      <c r="F72" s="457">
        <f t="shared" ref="F72" si="25">F44-F70</f>
        <v>-100</v>
      </c>
      <c r="G72" s="457">
        <f t="shared" ref="G72" si="26">G44-G70</f>
        <v>0</v>
      </c>
      <c r="H72" s="457">
        <f t="shared" ref="H72:I72" si="27">H44-H70</f>
        <v>0</v>
      </c>
      <c r="I72" s="457">
        <f t="shared" si="27"/>
        <v>0</v>
      </c>
      <c r="J72" s="469"/>
      <c r="K72" s="469"/>
      <c r="L72" s="469"/>
      <c r="M72" s="469"/>
      <c r="N72" s="469"/>
      <c r="O72" s="469"/>
    </row>
    <row r="73" spans="2:15" ht="14.25" hidden="1" customHeight="1" x14ac:dyDescent="0.3"/>
    <row r="74" spans="2:15" ht="14.25" hidden="1" customHeight="1" x14ac:dyDescent="0.3"/>
    <row r="75" spans="2:15" ht="14.25" hidden="1" customHeight="1" x14ac:dyDescent="0.3"/>
    <row r="76" spans="2:15" ht="14.25" hidden="1" customHeight="1" x14ac:dyDescent="0.3"/>
    <row r="77" spans="2:15" ht="14.25" hidden="1" customHeight="1" x14ac:dyDescent="0.3"/>
    <row r="78" spans="2:15" ht="14.25" hidden="1" customHeight="1" x14ac:dyDescent="0.3"/>
    <row r="79" spans="2:15" ht="14.25" hidden="1" customHeight="1" x14ac:dyDescent="0.3"/>
    <row r="80" spans="2:15" ht="14.25" hidden="1" customHeight="1" x14ac:dyDescent="0.3"/>
    <row r="81" ht="14.25" hidden="1" customHeight="1" x14ac:dyDescent="0.3"/>
    <row r="82" ht="14.25" hidden="1" customHeight="1" x14ac:dyDescent="0.3"/>
    <row r="83" ht="14.25" hidden="1" customHeight="1" x14ac:dyDescent="0.3"/>
    <row r="84" ht="14.25" hidden="1" customHeight="1" x14ac:dyDescent="0.3"/>
    <row r="85" ht="14.25" hidden="1" customHeight="1" x14ac:dyDescent="0.3"/>
    <row r="86" ht="14.25" hidden="1" customHeight="1" x14ac:dyDescent="0.3"/>
    <row r="87" ht="14.25" hidden="1" customHeight="1" x14ac:dyDescent="0.3"/>
    <row r="88" ht="14.25" hidden="1" customHeight="1" x14ac:dyDescent="0.3"/>
    <row r="89" ht="14.25" hidden="1" customHeight="1" x14ac:dyDescent="0.3"/>
    <row r="90" ht="14.25" hidden="1" customHeight="1" x14ac:dyDescent="0.3"/>
    <row r="91" ht="14.25" hidden="1" customHeight="1" x14ac:dyDescent="0.3"/>
  </sheetData>
  <customSheetViews>
    <customSheetView guid="{242A1D50-B023-4375-88F3-03330C83BB86}" scale="80" showPageBreaks="1" fitToPage="1" printArea="1" hiddenRows="1">
      <selection activeCell="F99" sqref="F99:I100"/>
      <rowBreaks count="1" manualBreakCount="1">
        <brk id="26" max="16383" man="1"/>
      </rowBreaks>
      <pageMargins left="0" right="0" top="0" bottom="0" header="0" footer="0"/>
      <pageSetup paperSize="9" scale="73"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hiddenRows="1">
      <selection activeCell="F99" sqref="F99:I100"/>
      <rowBreaks count="1" manualBreakCount="1">
        <brk id="26" max="16383" man="1"/>
      </rowBreaks>
      <pageMargins left="0" right="0" top="0" bottom="0" header="0" footer="0"/>
      <pageSetup paperSize="9" scale="73"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80" fitToPage="1" hiddenRows="1">
      <selection activeCell="F99" sqref="F99:I100"/>
      <rowBreaks count="1" manualBreakCount="1">
        <brk id="26" max="16383" man="1"/>
      </rowBreaks>
      <pageMargins left="0" right="0" top="0" bottom="0" header="0" footer="0"/>
      <pageSetup paperSize="9" scale="73"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80" fitToPage="1" hiddenRows="1">
      <selection activeCell="F99" sqref="F99:I100"/>
      <rowBreaks count="1" manualBreakCount="1">
        <brk id="26" max="16383" man="1"/>
      </rowBreaks>
      <pageMargins left="0" right="0" top="0" bottom="0" header="0" footer="0"/>
      <pageSetup paperSize="9" scale="73"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80" fitToPage="1" hiddenRows="1">
      <selection activeCell="F99" sqref="F99:I100"/>
      <rowBreaks count="1" manualBreakCount="1">
        <brk id="26" max="16383" man="1"/>
      </rowBreaks>
      <pageMargins left="0" right="0" top="0" bottom="0" header="0" footer="0"/>
      <pageSetup paperSize="9" scale="73"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80" fitToPage="1" hiddenRows="1">
      <selection activeCell="R13" sqref="R13"/>
      <rowBreaks count="1" manualBreakCount="1">
        <brk id="26" max="16383" man="1"/>
      </rowBreaks>
      <pageMargins left="0" right="0" top="0" bottom="0" header="0" footer="0"/>
      <pageSetup paperSize="9" scale="73"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hiddenRows="1">
      <selection activeCell="R13" sqref="R13"/>
      <rowBreaks count="1" manualBreakCount="1">
        <brk id="26" max="16383" man="1"/>
      </rowBreaks>
      <pageMargins left="0" right="0" top="0" bottom="0" header="0" footer="0"/>
      <pageSetup paperSize="9" scale="73" fitToHeight="0" orientation="landscape" r:id="rId7"/>
      <headerFooter alignWithMargins="0">
        <oddHeader>&amp;C&amp;"Arial,Bold"General Fund Budget Proposals Summary&amp;R&amp;"Arial,Bold"Appendix 3</oddHeader>
        <oddFooter>&amp;C&amp;P of &amp;N</oddFooter>
      </headerFooter>
    </customSheetView>
  </customSheetViews>
  <conditionalFormatting sqref="E15:E16">
    <cfRule type="cellIs" dxfId="72" priority="136" stopIfTrue="1" operator="equal">
      <formula>0</formula>
    </cfRule>
  </conditionalFormatting>
  <conditionalFormatting sqref="E26">
    <cfRule type="cellIs" dxfId="71" priority="212" stopIfTrue="1" operator="equal">
      <formula>0</formula>
    </cfRule>
  </conditionalFormatting>
  <conditionalFormatting sqref="E42:F43">
    <cfRule type="cellIs" dxfId="70" priority="1" stopIfTrue="1" operator="equal">
      <formula>0</formula>
    </cfRule>
  </conditionalFormatting>
  <conditionalFormatting sqref="F6:I8 K6:O8 E11:E13 F12:I13 K13:O13 K15:O16 F15:I28 K18:O19 K23:O29 K31:O33 E31:I34 E36:I37 K36:O37 E39:I40 K42:O43 G42:I44 F44:O44 F45:I45 K45:O45">
    <cfRule type="cellIs" dxfId="69" priority="210" stopIfTrue="1" operator="equal">
      <formula>0</formula>
    </cfRule>
  </conditionalFormatting>
  <conditionalFormatting sqref="O11 E20:E23 O39:O40">
    <cfRule type="cellIs" dxfId="68" priority="213" stopIfTrue="1" operator="equal">
      <formula>0</formula>
    </cfRule>
  </conditionalFormatting>
  <conditionalFormatting sqref="O21">
    <cfRule type="cellIs" dxfId="67" priority="188" stopIfTrue="1" operator="equal">
      <formula>0</formula>
    </cfRule>
  </conditionalFormatting>
  <conditionalFormatting sqref="O34">
    <cfRule type="cellIs" dxfId="66" priority="146" stopIfTrue="1" operator="equal">
      <formula>0</formula>
    </cfRule>
  </conditionalFormatting>
  <pageMargins left="0.74803149606299213" right="0.74803149606299213" top="0.98425196850393704" bottom="0.98425196850393704" header="0.51181102362204722" footer="0.51181102362204722"/>
  <pageSetup paperSize="9" scale="74" fitToHeight="0" orientation="landscape" r:id="rId8"/>
  <headerFooter alignWithMargins="0">
    <oddHeader>&amp;C&amp;"Arial,Bold"General Fund Budget Proposals Summary&amp;R&amp;"Arial,Bold"Appendix 3</oddHeader>
    <oddFooter>&amp;C&amp;P of &amp;N</oddFooter>
  </headerFooter>
  <rowBreaks count="1" manualBreakCount="1">
    <brk id="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AL69"/>
  <sheetViews>
    <sheetView zoomScaleNormal="100" workbookViewId="0">
      <pane ySplit="2" topLeftCell="A13" activePane="bottomLeft" state="frozen"/>
      <selection activeCell="A61" sqref="A61"/>
      <selection pane="bottomLeft" activeCell="A27" sqref="A27"/>
    </sheetView>
  </sheetViews>
  <sheetFormatPr defaultColWidth="9.453125" defaultRowHeight="13" outlineLevelRow="1" x14ac:dyDescent="0.3"/>
  <cols>
    <col min="1" max="1" width="29.54296875" style="126" customWidth="1"/>
    <col min="2" max="2" width="11.54296875" style="217" customWidth="1"/>
    <col min="3" max="3" width="10.54296875" style="217" customWidth="1"/>
    <col min="4" max="4" width="9.54296875" style="217" customWidth="1"/>
    <col min="5" max="5" width="10.54296875" style="217" customWidth="1"/>
    <col min="6" max="6" width="9.54296875" style="217" customWidth="1"/>
    <col min="7" max="7" width="10.54296875" style="217" customWidth="1"/>
    <col min="8" max="8" width="9.54296875" style="217" customWidth="1"/>
    <col min="9" max="9" width="10.54296875" style="217" customWidth="1"/>
    <col min="10" max="10" width="9.54296875" style="217" customWidth="1"/>
    <col min="11" max="11" width="10.54296875" style="217" customWidth="1"/>
    <col min="12" max="12" width="9.54296875" style="217" customWidth="1"/>
    <col min="13" max="13" width="10.54296875" style="217" customWidth="1"/>
    <col min="14" max="14" width="9.54296875" style="217" customWidth="1"/>
    <col min="15" max="15" width="9.54296875" style="611" customWidth="1"/>
    <col min="16" max="18" width="9.54296875" style="217" customWidth="1"/>
    <col min="19" max="20" width="9.54296875" style="217" hidden="1" customWidth="1"/>
    <col min="21" max="21" width="10.54296875" style="217" hidden="1" customWidth="1"/>
    <col min="22" max="26" width="9.54296875" style="217" hidden="1" customWidth="1"/>
    <col min="27" max="27" width="10.54296875" style="364" hidden="1" customWidth="1"/>
    <col min="28" max="28" width="1.453125" style="126" hidden="1" customWidth="1"/>
    <col min="29" max="31" width="9.453125" style="126" hidden="1" customWidth="1"/>
    <col min="32" max="32" width="8.453125" style="258" hidden="1" customWidth="1"/>
    <col min="33" max="33" width="7.54296875" style="258" hidden="1" customWidth="1"/>
    <col min="34" max="34" width="8.453125" style="152" hidden="1" customWidth="1"/>
    <col min="35" max="35" width="10.54296875" style="152" hidden="1" customWidth="1"/>
    <col min="36" max="36" width="4.54296875" style="152" hidden="1" customWidth="1"/>
    <col min="37" max="37" width="9.453125" style="152" hidden="1" customWidth="1"/>
    <col min="38" max="38" width="9.453125" style="152"/>
    <col min="39" max="16384" width="9.453125" style="126"/>
  </cols>
  <sheetData>
    <row r="1" spans="1:38" ht="15.75" customHeight="1" x14ac:dyDescent="0.3">
      <c r="A1" s="873" t="s">
        <v>251</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218"/>
      <c r="AD1" s="218"/>
    </row>
    <row r="2" spans="1:38" ht="15.75" customHeight="1" x14ac:dyDescent="0.3">
      <c r="A2" s="873" t="str">
        <f>'Overall Summary'!A2:AC2</f>
        <v>2026-27 to 2029-30</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218"/>
      <c r="AF2" s="258" t="s">
        <v>60</v>
      </c>
    </row>
    <row r="3" spans="1:38" ht="15.75" customHeight="1" x14ac:dyDescent="0.3">
      <c r="A3" s="218"/>
      <c r="B3" s="218"/>
      <c r="C3" s="218"/>
      <c r="D3" s="218"/>
      <c r="E3" s="218"/>
      <c r="F3" s="218"/>
      <c r="G3" s="218"/>
      <c r="H3" s="218"/>
      <c r="I3" s="218"/>
      <c r="J3" s="218"/>
      <c r="K3" s="218"/>
      <c r="L3" s="218"/>
      <c r="M3" s="218"/>
      <c r="N3" s="218"/>
      <c r="O3" s="616"/>
      <c r="P3" s="218"/>
      <c r="Q3" s="218"/>
      <c r="R3" s="218"/>
      <c r="S3" s="218"/>
      <c r="T3" s="218"/>
      <c r="U3" s="218"/>
      <c r="V3" s="218"/>
      <c r="W3" s="218"/>
      <c r="X3" s="218"/>
      <c r="Y3" s="218"/>
      <c r="Z3" s="218"/>
      <c r="AA3" s="218"/>
      <c r="AB3" s="218"/>
      <c r="AC3" s="218"/>
      <c r="AD3" s="218"/>
    </row>
    <row r="5" spans="1:38" x14ac:dyDescent="0.3">
      <c r="A5" s="2" t="str">
        <f>'Overall Summary'!A5</f>
        <v>2026/27</v>
      </c>
      <c r="AC5" s="365"/>
      <c r="AD5" s="365"/>
    </row>
    <row r="6" spans="1:38" ht="25.5" customHeight="1" x14ac:dyDescent="0.3">
      <c r="A6" s="3" t="s">
        <v>7</v>
      </c>
      <c r="B6" s="210" t="s">
        <v>8</v>
      </c>
      <c r="C6" s="869" t="s">
        <v>9</v>
      </c>
      <c r="D6" s="870"/>
      <c r="E6" s="869" t="s">
        <v>10</v>
      </c>
      <c r="F6" s="870"/>
      <c r="G6" s="869" t="s">
        <v>11</v>
      </c>
      <c r="H6" s="870"/>
      <c r="I6" s="869" t="s">
        <v>12</v>
      </c>
      <c r="J6" s="870"/>
      <c r="K6" s="869" t="s">
        <v>13</v>
      </c>
      <c r="L6" s="870"/>
      <c r="M6" s="869" t="s">
        <v>62</v>
      </c>
      <c r="N6" s="870"/>
      <c r="O6" s="869" t="s">
        <v>15</v>
      </c>
      <c r="P6" s="870"/>
      <c r="Q6" s="210" t="s">
        <v>16</v>
      </c>
      <c r="R6" s="126"/>
      <c r="S6" s="12" t="s">
        <v>63</v>
      </c>
      <c r="T6" s="33" t="s">
        <v>64</v>
      </c>
      <c r="U6" s="126"/>
      <c r="V6" s="258"/>
      <c r="W6" s="258"/>
      <c r="X6" s="152"/>
      <c r="Y6" s="152"/>
      <c r="Z6" s="152"/>
      <c r="AA6" s="152"/>
      <c r="AB6" s="152"/>
      <c r="AF6" s="126"/>
      <c r="AG6" s="126"/>
      <c r="AH6" s="126"/>
      <c r="AI6" s="126"/>
      <c r="AJ6" s="126"/>
      <c r="AK6" s="126"/>
      <c r="AL6" s="126"/>
    </row>
    <row r="7" spans="1:38" x14ac:dyDescent="0.3">
      <c r="A7" s="4"/>
      <c r="B7" s="208" t="s">
        <v>19</v>
      </c>
      <c r="C7" s="23" t="s">
        <v>19</v>
      </c>
      <c r="D7" s="210" t="s">
        <v>20</v>
      </c>
      <c r="E7" s="208" t="s">
        <v>19</v>
      </c>
      <c r="F7" s="210" t="s">
        <v>20</v>
      </c>
      <c r="G7" s="85" t="s">
        <v>19</v>
      </c>
      <c r="H7" s="208" t="s">
        <v>20</v>
      </c>
      <c r="I7" s="208" t="s">
        <v>19</v>
      </c>
      <c r="J7" s="208" t="s">
        <v>20</v>
      </c>
      <c r="K7" s="208" t="s">
        <v>19</v>
      </c>
      <c r="L7" s="208" t="s">
        <v>20</v>
      </c>
      <c r="M7" s="208" t="s">
        <v>19</v>
      </c>
      <c r="N7" s="208" t="s">
        <v>20</v>
      </c>
      <c r="O7" s="617" t="s">
        <v>19</v>
      </c>
      <c r="P7" s="208" t="s">
        <v>20</v>
      </c>
      <c r="Q7" s="208" t="s">
        <v>19</v>
      </c>
      <c r="R7" s="126"/>
      <c r="S7" s="126"/>
      <c r="T7" s="126"/>
      <c r="U7" s="126"/>
      <c r="V7" s="258"/>
      <c r="W7" s="258"/>
      <c r="X7" s="152"/>
      <c r="Y7" s="152"/>
      <c r="Z7" s="152"/>
      <c r="AA7" s="152"/>
      <c r="AB7" s="152"/>
      <c r="AF7" s="126"/>
      <c r="AG7" s="126"/>
      <c r="AH7" s="126"/>
      <c r="AI7" s="126"/>
      <c r="AJ7" s="126"/>
      <c r="AK7" s="126"/>
      <c r="AL7" s="126"/>
    </row>
    <row r="8" spans="1:38" x14ac:dyDescent="0.3">
      <c r="A8" s="216" t="s">
        <v>28</v>
      </c>
      <c r="B8" s="295">
        <f>Companies!F9</f>
        <v>0</v>
      </c>
      <c r="C8" s="292">
        <f>Companies!F22</f>
        <v>324</v>
      </c>
      <c r="D8" s="367">
        <f>Companies!K22</f>
        <v>1</v>
      </c>
      <c r="E8" s="295">
        <f>Companies!F27</f>
        <v>0</v>
      </c>
      <c r="F8" s="367">
        <f>Companies!K27</f>
        <v>0</v>
      </c>
      <c r="G8" s="292">
        <f>Companies!F32</f>
        <v>0</v>
      </c>
      <c r="H8" s="408">
        <f>Companies!K32</f>
        <v>0</v>
      </c>
      <c r="I8" s="295">
        <f>Companies!F44</f>
        <v>441</v>
      </c>
      <c r="J8" s="368">
        <f>Companies!K44</f>
        <v>0</v>
      </c>
      <c r="K8" s="295">
        <f>Companies!F54</f>
        <v>-35</v>
      </c>
      <c r="L8" s="367">
        <f>Companies!K54</f>
        <v>0</v>
      </c>
      <c r="M8" s="369">
        <f>Companies!$F$64</f>
        <v>0</v>
      </c>
      <c r="N8" s="367">
        <f>Companies!$K$64</f>
        <v>0</v>
      </c>
      <c r="O8" s="369">
        <f>Companies!F69</f>
        <v>0</v>
      </c>
      <c r="P8" s="367">
        <f>Companies!K69</f>
        <v>0</v>
      </c>
      <c r="Q8" s="591">
        <f>SUM(B8,C8,E8,G8,I8,K8,M8,O8)</f>
        <v>730</v>
      </c>
      <c r="R8" s="126"/>
      <c r="S8" s="370">
        <f>Companies!F71</f>
        <v>730</v>
      </c>
      <c r="T8" s="370">
        <f>Q8-S8</f>
        <v>0</v>
      </c>
      <c r="U8" s="152"/>
      <c r="V8" s="261"/>
      <c r="W8" s="261"/>
      <c r="X8" s="152"/>
      <c r="Y8" s="152"/>
      <c r="Z8" s="152"/>
      <c r="AA8" s="152"/>
      <c r="AB8" s="152"/>
      <c r="AF8" s="126"/>
      <c r="AG8" s="126"/>
      <c r="AH8" s="126"/>
      <c r="AI8" s="126"/>
      <c r="AJ8" s="126"/>
      <c r="AK8" s="126"/>
      <c r="AL8" s="126"/>
    </row>
    <row r="9" spans="1:38" s="2" customFormat="1" x14ac:dyDescent="0.3">
      <c r="A9" s="5" t="s">
        <v>35</v>
      </c>
      <c r="B9" s="209">
        <f t="shared" ref="B9:P9" si="0">SUM(B8:B8)</f>
        <v>0</v>
      </c>
      <c r="C9" s="6">
        <f t="shared" si="0"/>
        <v>324</v>
      </c>
      <c r="D9" s="213">
        <f t="shared" si="0"/>
        <v>1</v>
      </c>
      <c r="E9" s="209">
        <f t="shared" si="0"/>
        <v>0</v>
      </c>
      <c r="F9" s="213">
        <f t="shared" si="0"/>
        <v>0</v>
      </c>
      <c r="G9" s="6">
        <f t="shared" si="0"/>
        <v>0</v>
      </c>
      <c r="H9" s="215">
        <f t="shared" si="0"/>
        <v>0</v>
      </c>
      <c r="I9" s="209">
        <f t="shared" si="0"/>
        <v>441</v>
      </c>
      <c r="J9" s="213">
        <f t="shared" si="0"/>
        <v>0</v>
      </c>
      <c r="K9" s="209">
        <f t="shared" si="0"/>
        <v>-35</v>
      </c>
      <c r="L9" s="266">
        <f t="shared" si="0"/>
        <v>0</v>
      </c>
      <c r="M9" s="256">
        <f t="shared" si="0"/>
        <v>0</v>
      </c>
      <c r="N9" s="215">
        <f t="shared" si="0"/>
        <v>0</v>
      </c>
      <c r="O9" s="256">
        <f t="shared" si="0"/>
        <v>0</v>
      </c>
      <c r="P9" s="215">
        <f t="shared" si="0"/>
        <v>0</v>
      </c>
      <c r="Q9" s="256">
        <f t="shared" ref="Q9" si="1">SUM(B9,C9,E9,G9,I9,K9,M9,)</f>
        <v>730</v>
      </c>
      <c r="S9" s="9">
        <f>SUM(S8:S8)</f>
        <v>730</v>
      </c>
      <c r="T9" s="9">
        <f>SUM(T8:T8)</f>
        <v>0</v>
      </c>
      <c r="U9" s="152"/>
      <c r="V9" s="259" t="s">
        <v>36</v>
      </c>
      <c r="W9" s="260" t="e">
        <f>People!K62+Companies!K71-D9-F9-H9-J9-#REF!-L9-#REF!-#REF!-#REF!-#REF!-#REF!</f>
        <v>#REF!</v>
      </c>
      <c r="X9" s="17"/>
      <c r="Y9" s="17"/>
      <c r="Z9" s="17"/>
      <c r="AA9" s="17"/>
      <c r="AB9" s="17"/>
    </row>
    <row r="10" spans="1:38" s="2" customFormat="1" x14ac:dyDescent="0.3">
      <c r="B10" s="8"/>
      <c r="C10" s="8"/>
      <c r="D10" s="8"/>
      <c r="E10" s="83"/>
      <c r="F10" s="8"/>
      <c r="G10" s="8"/>
      <c r="H10" s="8"/>
      <c r="I10" s="8"/>
      <c r="J10" s="8"/>
      <c r="K10" s="8"/>
      <c r="L10" s="8"/>
      <c r="M10" s="8"/>
      <c r="N10" s="8"/>
      <c r="O10" s="275"/>
      <c r="P10" s="8"/>
      <c r="Q10" s="214"/>
      <c r="V10" s="262"/>
      <c r="W10" s="262"/>
      <c r="X10" s="17"/>
      <c r="Y10" s="17"/>
      <c r="Z10" s="17"/>
      <c r="AA10" s="17"/>
      <c r="AB10" s="17"/>
    </row>
    <row r="11" spans="1:38" x14ac:dyDescent="0.3">
      <c r="A11" s="2" t="str">
        <f>'Overall Summary'!A23</f>
        <v>2027/28</v>
      </c>
      <c r="Q11" s="364"/>
      <c r="R11" s="126"/>
      <c r="S11" s="126"/>
      <c r="T11" s="126"/>
      <c r="U11" s="126"/>
      <c r="V11" s="258"/>
      <c r="W11" s="258"/>
      <c r="X11" s="152"/>
      <c r="Y11" s="152"/>
      <c r="Z11" s="152"/>
      <c r="AA11" s="152"/>
      <c r="AB11" s="152"/>
      <c r="AF11" s="126"/>
      <c r="AG11" s="126"/>
      <c r="AH11" s="126"/>
      <c r="AI11" s="126"/>
      <c r="AJ11" s="126"/>
      <c r="AK11" s="126"/>
      <c r="AL11" s="126"/>
    </row>
    <row r="12" spans="1:38" ht="26" x14ac:dyDescent="0.3">
      <c r="A12" s="3" t="s">
        <v>7</v>
      </c>
      <c r="B12" s="210" t="s">
        <v>8</v>
      </c>
      <c r="C12" s="869" t="s">
        <v>9</v>
      </c>
      <c r="D12" s="870"/>
      <c r="E12" s="869" t="s">
        <v>10</v>
      </c>
      <c r="F12" s="870"/>
      <c r="G12" s="869" t="s">
        <v>11</v>
      </c>
      <c r="H12" s="870"/>
      <c r="I12" s="869" t="s">
        <v>12</v>
      </c>
      <c r="J12" s="870"/>
      <c r="K12" s="869" t="s">
        <v>13</v>
      </c>
      <c r="L12" s="870"/>
      <c r="M12" s="869" t="s">
        <v>62</v>
      </c>
      <c r="N12" s="870"/>
      <c r="O12" s="869" t="s">
        <v>15</v>
      </c>
      <c r="P12" s="870"/>
      <c r="Q12" s="210" t="s">
        <v>16</v>
      </c>
      <c r="R12" s="126"/>
      <c r="S12" s="126"/>
      <c r="T12" s="126"/>
      <c r="U12" s="126"/>
      <c r="V12" s="258"/>
      <c r="W12" s="258"/>
      <c r="X12" s="152"/>
      <c r="Y12" s="152"/>
      <c r="Z12" s="152"/>
      <c r="AA12" s="152"/>
      <c r="AB12" s="152"/>
      <c r="AF12" s="126"/>
      <c r="AG12" s="126"/>
      <c r="AH12" s="126"/>
      <c r="AI12" s="126"/>
      <c r="AJ12" s="126"/>
      <c r="AK12" s="126"/>
      <c r="AL12" s="126"/>
    </row>
    <row r="13" spans="1:38" x14ac:dyDescent="0.3">
      <c r="A13" s="4"/>
      <c r="B13" s="208" t="s">
        <v>19</v>
      </c>
      <c r="C13" s="23" t="s">
        <v>19</v>
      </c>
      <c r="D13" s="210" t="s">
        <v>20</v>
      </c>
      <c r="E13" s="208" t="s">
        <v>19</v>
      </c>
      <c r="F13" s="208" t="s">
        <v>20</v>
      </c>
      <c r="G13" s="85" t="s">
        <v>19</v>
      </c>
      <c r="H13" s="208" t="s">
        <v>20</v>
      </c>
      <c r="I13" s="208" t="s">
        <v>19</v>
      </c>
      <c r="J13" s="208" t="s">
        <v>20</v>
      </c>
      <c r="K13" s="208" t="s">
        <v>19</v>
      </c>
      <c r="L13" s="208" t="s">
        <v>20</v>
      </c>
      <c r="M13" s="208" t="s">
        <v>19</v>
      </c>
      <c r="N13" s="208" t="s">
        <v>20</v>
      </c>
      <c r="O13" s="617" t="s">
        <v>19</v>
      </c>
      <c r="P13" s="208" t="s">
        <v>20</v>
      </c>
      <c r="Q13" s="208" t="s">
        <v>19</v>
      </c>
      <c r="R13" s="126"/>
      <c r="S13" s="126"/>
      <c r="T13" s="126"/>
      <c r="U13" s="126"/>
      <c r="V13" s="258"/>
      <c r="W13" s="258"/>
      <c r="X13" s="152"/>
      <c r="Y13" s="152"/>
      <c r="Z13" s="152"/>
      <c r="AA13" s="152"/>
      <c r="AB13" s="152"/>
      <c r="AF13" s="126"/>
      <c r="AG13" s="126"/>
      <c r="AH13" s="126"/>
      <c r="AI13" s="126"/>
      <c r="AJ13" s="126"/>
      <c r="AK13" s="126"/>
      <c r="AL13" s="126"/>
    </row>
    <row r="14" spans="1:38" x14ac:dyDescent="0.3">
      <c r="A14" s="371" t="s">
        <v>252</v>
      </c>
      <c r="B14" s="295">
        <f>Companies!G9</f>
        <v>0</v>
      </c>
      <c r="C14" s="292">
        <f>Companies!G22</f>
        <v>-168</v>
      </c>
      <c r="D14" s="367">
        <f>Companies!L22</f>
        <v>0</v>
      </c>
      <c r="E14" s="295">
        <f>Companies!G27</f>
        <v>0</v>
      </c>
      <c r="F14" s="407">
        <f>Companies!L27</f>
        <v>0</v>
      </c>
      <c r="G14" s="292">
        <f>Companies!G32</f>
        <v>0</v>
      </c>
      <c r="H14" s="408">
        <f>Companies!L32</f>
        <v>0</v>
      </c>
      <c r="I14" s="295">
        <f>Companies!G44</f>
        <v>3260</v>
      </c>
      <c r="J14" s="367">
        <f>Companies!L44</f>
        <v>0</v>
      </c>
      <c r="K14" s="295">
        <f>Companies!G54</f>
        <v>0</v>
      </c>
      <c r="L14" s="368">
        <f>Companies!L54</f>
        <v>0</v>
      </c>
      <c r="M14" s="369">
        <f>Companies!$G$64</f>
        <v>0</v>
      </c>
      <c r="N14" s="367">
        <f>Companies!$L$64</f>
        <v>0</v>
      </c>
      <c r="O14" s="369">
        <f>Companies!G69</f>
        <v>0</v>
      </c>
      <c r="P14" s="367">
        <f>Companies!L69</f>
        <v>0</v>
      </c>
      <c r="Q14" s="591">
        <f>SUM(B14,C14,E14,G14,I14,K14,M14,O14)</f>
        <v>3092</v>
      </c>
      <c r="R14" s="126"/>
      <c r="S14" s="126"/>
      <c r="T14" s="126"/>
      <c r="U14" s="126"/>
      <c r="V14" s="258"/>
      <c r="W14" s="258"/>
      <c r="X14" s="152"/>
      <c r="Y14" s="152"/>
      <c r="Z14" s="152"/>
      <c r="AA14" s="152"/>
      <c r="AB14" s="152"/>
      <c r="AF14" s="126"/>
      <c r="AG14" s="126"/>
      <c r="AH14" s="126"/>
      <c r="AI14" s="126"/>
      <c r="AJ14" s="126"/>
      <c r="AK14" s="126"/>
      <c r="AL14" s="126"/>
    </row>
    <row r="15" spans="1:38" x14ac:dyDescent="0.3">
      <c r="A15" s="5" t="s">
        <v>35</v>
      </c>
      <c r="B15" s="209">
        <f t="shared" ref="B15:P15" si="2">SUM(B14:B14)</f>
        <v>0</v>
      </c>
      <c r="C15" s="6">
        <f t="shared" si="2"/>
        <v>-168</v>
      </c>
      <c r="D15" s="213">
        <f t="shared" si="2"/>
        <v>0</v>
      </c>
      <c r="E15" s="209">
        <f t="shared" si="2"/>
        <v>0</v>
      </c>
      <c r="F15" s="213">
        <f t="shared" si="2"/>
        <v>0</v>
      </c>
      <c r="G15" s="6">
        <f t="shared" si="2"/>
        <v>0</v>
      </c>
      <c r="H15" s="215">
        <f t="shared" si="2"/>
        <v>0</v>
      </c>
      <c r="I15" s="209">
        <f t="shared" si="2"/>
        <v>3260</v>
      </c>
      <c r="J15" s="213">
        <f t="shared" si="2"/>
        <v>0</v>
      </c>
      <c r="K15" s="209">
        <f t="shared" si="2"/>
        <v>0</v>
      </c>
      <c r="L15" s="213">
        <f t="shared" si="2"/>
        <v>0</v>
      </c>
      <c r="M15" s="256">
        <f t="shared" si="2"/>
        <v>0</v>
      </c>
      <c r="N15" s="215">
        <f t="shared" si="2"/>
        <v>0</v>
      </c>
      <c r="O15" s="256">
        <f t="shared" si="2"/>
        <v>0</v>
      </c>
      <c r="P15" s="215">
        <f t="shared" si="2"/>
        <v>0</v>
      </c>
      <c r="Q15" s="256">
        <f t="shared" ref="Q15" si="3">SUM(B15,C15,E15,G15,I15,K15,M15,)</f>
        <v>3092</v>
      </c>
      <c r="R15" s="126"/>
      <c r="S15" s="126"/>
      <c r="T15" s="126"/>
      <c r="U15" s="126"/>
      <c r="V15" s="258"/>
      <c r="W15" s="258"/>
      <c r="X15" s="152"/>
      <c r="Y15" s="152"/>
      <c r="Z15" s="152"/>
      <c r="AA15" s="152"/>
      <c r="AB15" s="152"/>
      <c r="AF15" s="126"/>
      <c r="AG15" s="126"/>
      <c r="AH15" s="126"/>
      <c r="AI15" s="126"/>
      <c r="AJ15" s="126"/>
      <c r="AK15" s="126"/>
      <c r="AL15" s="126"/>
    </row>
    <row r="16" spans="1:38" x14ac:dyDescent="0.3">
      <c r="A16" s="2"/>
      <c r="Q16" s="364"/>
      <c r="R16" s="126"/>
      <c r="S16" s="126"/>
      <c r="T16" s="126"/>
      <c r="U16" s="126"/>
      <c r="V16" s="258"/>
      <c r="W16" s="258"/>
      <c r="X16" s="152"/>
      <c r="Y16" s="152"/>
      <c r="Z16" s="152"/>
      <c r="AA16" s="152"/>
      <c r="AB16" s="152"/>
      <c r="AF16" s="126"/>
      <c r="AG16" s="126"/>
      <c r="AH16" s="126"/>
      <c r="AI16" s="126"/>
      <c r="AJ16" s="126"/>
      <c r="AK16" s="126"/>
      <c r="AL16" s="126"/>
    </row>
    <row r="17" spans="1:38" x14ac:dyDescent="0.3">
      <c r="A17" s="2" t="str">
        <f>'Overall Summary'!A41</f>
        <v>2028/29</v>
      </c>
      <c r="Q17" s="364"/>
      <c r="R17" s="126"/>
      <c r="S17" s="126"/>
      <c r="T17" s="126"/>
      <c r="U17" s="126"/>
      <c r="V17" s="258"/>
      <c r="W17" s="258"/>
      <c r="X17" s="152"/>
      <c r="Y17" s="152"/>
      <c r="Z17" s="152"/>
      <c r="AA17" s="152"/>
      <c r="AB17" s="152"/>
      <c r="AF17" s="126"/>
      <c r="AG17" s="126"/>
      <c r="AH17" s="126"/>
      <c r="AI17" s="126"/>
      <c r="AJ17" s="126"/>
      <c r="AK17" s="126"/>
      <c r="AL17" s="126"/>
    </row>
    <row r="18" spans="1:38" ht="25.5" customHeight="1" x14ac:dyDescent="0.3">
      <c r="A18" s="3" t="s">
        <v>7</v>
      </c>
      <c r="B18" s="210" t="s">
        <v>8</v>
      </c>
      <c r="C18" s="869" t="s">
        <v>9</v>
      </c>
      <c r="D18" s="870"/>
      <c r="E18" s="869" t="s">
        <v>10</v>
      </c>
      <c r="F18" s="870"/>
      <c r="G18" s="869" t="s">
        <v>11</v>
      </c>
      <c r="H18" s="870"/>
      <c r="I18" s="869" t="s">
        <v>12</v>
      </c>
      <c r="J18" s="870"/>
      <c r="K18" s="869" t="s">
        <v>13</v>
      </c>
      <c r="L18" s="870"/>
      <c r="M18" s="869" t="s">
        <v>62</v>
      </c>
      <c r="N18" s="870"/>
      <c r="O18" s="869" t="s">
        <v>15</v>
      </c>
      <c r="P18" s="870"/>
      <c r="Q18" s="210" t="s">
        <v>16</v>
      </c>
      <c r="R18" s="126"/>
      <c r="S18" s="12" t="s">
        <v>63</v>
      </c>
      <c r="T18" s="33" t="s">
        <v>64</v>
      </c>
      <c r="U18" s="126"/>
      <c r="V18" s="258"/>
      <c r="W18" s="258"/>
      <c r="X18" s="152"/>
      <c r="Y18" s="152"/>
      <c r="Z18" s="152"/>
      <c r="AA18" s="152"/>
      <c r="AB18" s="152"/>
      <c r="AF18" s="126"/>
      <c r="AG18" s="126"/>
      <c r="AH18" s="126"/>
      <c r="AI18" s="126"/>
      <c r="AJ18" s="126"/>
      <c r="AK18" s="126"/>
      <c r="AL18" s="126"/>
    </row>
    <row r="19" spans="1:38" x14ac:dyDescent="0.3">
      <c r="A19" s="4"/>
      <c r="B19" s="208" t="s">
        <v>19</v>
      </c>
      <c r="C19" s="23" t="s">
        <v>19</v>
      </c>
      <c r="D19" s="210" t="s">
        <v>20</v>
      </c>
      <c r="E19" s="208" t="s">
        <v>19</v>
      </c>
      <c r="F19" s="208" t="s">
        <v>20</v>
      </c>
      <c r="G19" s="85" t="s">
        <v>19</v>
      </c>
      <c r="H19" s="208" t="s">
        <v>20</v>
      </c>
      <c r="I19" s="208" t="s">
        <v>19</v>
      </c>
      <c r="J19" s="208" t="s">
        <v>20</v>
      </c>
      <c r="K19" s="208" t="s">
        <v>19</v>
      </c>
      <c r="L19" s="208" t="s">
        <v>20</v>
      </c>
      <c r="M19" s="208" t="s">
        <v>19</v>
      </c>
      <c r="N19" s="208" t="s">
        <v>20</v>
      </c>
      <c r="O19" s="617" t="s">
        <v>19</v>
      </c>
      <c r="P19" s="208" t="s">
        <v>20</v>
      </c>
      <c r="Q19" s="208" t="s">
        <v>19</v>
      </c>
      <c r="R19" s="126"/>
      <c r="S19" s="126"/>
      <c r="T19" s="126"/>
      <c r="U19" s="126"/>
      <c r="V19" s="258"/>
      <c r="W19" s="258"/>
      <c r="X19" s="152"/>
      <c r="Y19" s="152"/>
      <c r="Z19" s="152"/>
      <c r="AA19" s="152"/>
      <c r="AB19" s="152"/>
      <c r="AF19" s="126"/>
      <c r="AG19" s="126"/>
      <c r="AH19" s="126"/>
      <c r="AI19" s="126"/>
      <c r="AJ19" s="126"/>
      <c r="AK19" s="126"/>
      <c r="AL19" s="126"/>
    </row>
    <row r="20" spans="1:38" x14ac:dyDescent="0.3">
      <c r="A20" s="216" t="s">
        <v>28</v>
      </c>
      <c r="B20" s="295">
        <f>Companies!H9</f>
        <v>0</v>
      </c>
      <c r="C20" s="292">
        <f>Companies!H25</f>
        <v>0</v>
      </c>
      <c r="D20" s="367">
        <f>Companies!M22</f>
        <v>0</v>
      </c>
      <c r="E20" s="295">
        <f>Companies!H27</f>
        <v>0</v>
      </c>
      <c r="F20" s="407">
        <f>Companies!M27</f>
        <v>0</v>
      </c>
      <c r="G20" s="292">
        <f>Companies!H32</f>
        <v>0</v>
      </c>
      <c r="H20" s="408">
        <f>Companies!M32</f>
        <v>0</v>
      </c>
      <c r="I20" s="295">
        <f>Companies!H44</f>
        <v>0</v>
      </c>
      <c r="J20" s="367">
        <f>Companies!M44</f>
        <v>0</v>
      </c>
      <c r="K20" s="295">
        <f>Companies!H54</f>
        <v>0</v>
      </c>
      <c r="L20" s="368">
        <f>Companies!M54</f>
        <v>0</v>
      </c>
      <c r="M20" s="369">
        <f>Companies!H64</f>
        <v>0</v>
      </c>
      <c r="N20" s="367">
        <f>Companies!M64</f>
        <v>0</v>
      </c>
      <c r="O20" s="369">
        <f>Companies!H69</f>
        <v>0</v>
      </c>
      <c r="P20" s="367">
        <f>Companies!M69</f>
        <v>0</v>
      </c>
      <c r="Q20" s="591">
        <f>SUM(B20,C20,E20,G20,I20,K20,M20,O20)</f>
        <v>0</v>
      </c>
      <c r="R20" s="126"/>
      <c r="S20" s="370" t="e">
        <f>Companies!#REF!</f>
        <v>#REF!</v>
      </c>
      <c r="T20" s="370" t="e">
        <f>Q20-S20</f>
        <v>#REF!</v>
      </c>
      <c r="U20" s="126"/>
      <c r="V20" s="261"/>
      <c r="W20" s="261"/>
      <c r="X20" s="152"/>
      <c r="Y20" s="152"/>
      <c r="Z20" s="152"/>
      <c r="AA20" s="152"/>
      <c r="AB20" s="152"/>
      <c r="AF20" s="126"/>
      <c r="AG20" s="126"/>
      <c r="AH20" s="126"/>
      <c r="AI20" s="126"/>
      <c r="AJ20" s="126"/>
      <c r="AK20" s="126"/>
      <c r="AL20" s="126"/>
    </row>
    <row r="21" spans="1:38" s="2" customFormat="1" x14ac:dyDescent="0.3">
      <c r="A21" s="5" t="s">
        <v>35</v>
      </c>
      <c r="B21" s="209">
        <f t="shared" ref="B21:P21" si="4">SUM(B20:B20)</f>
        <v>0</v>
      </c>
      <c r="C21" s="6">
        <f t="shared" si="4"/>
        <v>0</v>
      </c>
      <c r="D21" s="213">
        <f t="shared" si="4"/>
        <v>0</v>
      </c>
      <c r="E21" s="209">
        <f t="shared" si="4"/>
        <v>0</v>
      </c>
      <c r="F21" s="213">
        <f t="shared" si="4"/>
        <v>0</v>
      </c>
      <c r="G21" s="6">
        <f t="shared" si="4"/>
        <v>0</v>
      </c>
      <c r="H21" s="215">
        <f t="shared" si="4"/>
        <v>0</v>
      </c>
      <c r="I21" s="209">
        <f t="shared" si="4"/>
        <v>0</v>
      </c>
      <c r="J21" s="213">
        <f t="shared" si="4"/>
        <v>0</v>
      </c>
      <c r="K21" s="209">
        <f t="shared" si="4"/>
        <v>0</v>
      </c>
      <c r="L21" s="213">
        <f t="shared" si="4"/>
        <v>0</v>
      </c>
      <c r="M21" s="256">
        <f t="shared" si="4"/>
        <v>0</v>
      </c>
      <c r="N21" s="215">
        <f t="shared" si="4"/>
        <v>0</v>
      </c>
      <c r="O21" s="256">
        <f t="shared" si="4"/>
        <v>0</v>
      </c>
      <c r="P21" s="215">
        <f t="shared" si="4"/>
        <v>0</v>
      </c>
      <c r="Q21" s="256">
        <f t="shared" ref="Q21" si="5">SUM(B21,C21,E21,G21,I21,K21,M21,)</f>
        <v>0</v>
      </c>
      <c r="S21" s="9" t="e">
        <f>SUM(S20:S20)</f>
        <v>#REF!</v>
      </c>
      <c r="T21" s="9" t="e">
        <f>SUM(T20:T20)</f>
        <v>#REF!</v>
      </c>
      <c r="V21" s="259" t="s">
        <v>36</v>
      </c>
      <c r="W21" s="260" t="e">
        <f>People!#REF!+Companies!#REF!-D21-F21-H21-J21-#REF!-L21-#REF!-#REF!-#REF!-#REF!-#REF!</f>
        <v>#REF!</v>
      </c>
      <c r="X21" s="17"/>
      <c r="Y21" s="17"/>
      <c r="Z21" s="17"/>
      <c r="AA21" s="17"/>
      <c r="AB21" s="17"/>
    </row>
    <row r="22" spans="1:38" s="2" customFormat="1" x14ac:dyDescent="0.3">
      <c r="B22" s="8"/>
      <c r="C22" s="8"/>
      <c r="D22" s="8"/>
      <c r="E22" s="8"/>
      <c r="F22" s="8"/>
      <c r="G22" s="8"/>
      <c r="H22" s="8"/>
      <c r="I22" s="8"/>
      <c r="J22" s="8"/>
      <c r="K22" s="8"/>
      <c r="L22" s="8"/>
      <c r="M22" s="8"/>
      <c r="N22" s="8"/>
      <c r="O22" s="275"/>
      <c r="P22" s="8"/>
      <c r="Q22" s="214"/>
      <c r="V22" s="262"/>
      <c r="W22" s="262"/>
      <c r="X22" s="17"/>
      <c r="Y22" s="17"/>
      <c r="Z22" s="17"/>
      <c r="AA22" s="17"/>
      <c r="AB22" s="17"/>
    </row>
    <row r="23" spans="1:38" ht="18.75" customHeight="1" x14ac:dyDescent="0.3">
      <c r="A23" s="2" t="str">
        <f>'Overall Summary'!A59</f>
        <v>2029/30</v>
      </c>
      <c r="Q23" s="364"/>
      <c r="R23" s="126"/>
      <c r="S23" s="126"/>
      <c r="T23" s="126"/>
      <c r="U23" s="126"/>
      <c r="V23" s="258"/>
      <c r="W23" s="258"/>
      <c r="X23" s="152"/>
      <c r="Y23" s="152"/>
      <c r="Z23" s="152"/>
      <c r="AA23" s="152"/>
      <c r="AB23" s="152"/>
      <c r="AF23" s="126"/>
      <c r="AG23" s="126"/>
      <c r="AH23" s="126"/>
      <c r="AI23" s="126"/>
      <c r="AJ23" s="126"/>
      <c r="AK23" s="126"/>
      <c r="AL23" s="126"/>
    </row>
    <row r="24" spans="1:38" ht="25.5" customHeight="1" x14ac:dyDescent="0.3">
      <c r="A24" s="3" t="s">
        <v>7</v>
      </c>
      <c r="B24" s="210" t="s">
        <v>8</v>
      </c>
      <c r="C24" s="869" t="s">
        <v>9</v>
      </c>
      <c r="D24" s="870"/>
      <c r="E24" s="869" t="s">
        <v>10</v>
      </c>
      <c r="F24" s="870"/>
      <c r="G24" s="869" t="s">
        <v>11</v>
      </c>
      <c r="H24" s="870"/>
      <c r="I24" s="869" t="s">
        <v>12</v>
      </c>
      <c r="J24" s="870"/>
      <c r="K24" s="869" t="s">
        <v>13</v>
      </c>
      <c r="L24" s="870"/>
      <c r="M24" s="869" t="s">
        <v>62</v>
      </c>
      <c r="N24" s="870"/>
      <c r="O24" s="869" t="s">
        <v>15</v>
      </c>
      <c r="P24" s="870"/>
      <c r="Q24" s="210" t="s">
        <v>16</v>
      </c>
      <c r="R24" s="126"/>
      <c r="S24" s="12" t="s">
        <v>63</v>
      </c>
      <c r="T24" s="33" t="s">
        <v>64</v>
      </c>
      <c r="U24" s="126"/>
      <c r="V24" s="258"/>
      <c r="W24" s="258"/>
      <c r="X24" s="152"/>
      <c r="Y24" s="152"/>
      <c r="Z24" s="152"/>
      <c r="AA24" s="152"/>
      <c r="AB24" s="152"/>
      <c r="AF24" s="126"/>
      <c r="AG24" s="126"/>
      <c r="AH24" s="126"/>
      <c r="AI24" s="126"/>
      <c r="AJ24" s="126"/>
      <c r="AK24" s="126"/>
      <c r="AL24" s="126"/>
    </row>
    <row r="25" spans="1:38" x14ac:dyDescent="0.3">
      <c r="A25" s="4"/>
      <c r="B25" s="208" t="s">
        <v>19</v>
      </c>
      <c r="C25" s="23" t="s">
        <v>19</v>
      </c>
      <c r="D25" s="210" t="s">
        <v>20</v>
      </c>
      <c r="E25" s="208" t="s">
        <v>19</v>
      </c>
      <c r="F25" s="208" t="s">
        <v>20</v>
      </c>
      <c r="G25" s="85" t="s">
        <v>19</v>
      </c>
      <c r="H25" s="208" t="s">
        <v>20</v>
      </c>
      <c r="I25" s="208" t="s">
        <v>19</v>
      </c>
      <c r="J25" s="208" t="s">
        <v>20</v>
      </c>
      <c r="K25" s="208" t="s">
        <v>19</v>
      </c>
      <c r="L25" s="208" t="s">
        <v>20</v>
      </c>
      <c r="M25" s="208" t="s">
        <v>19</v>
      </c>
      <c r="N25" s="208" t="s">
        <v>20</v>
      </c>
      <c r="O25" s="617" t="s">
        <v>19</v>
      </c>
      <c r="P25" s="208" t="s">
        <v>20</v>
      </c>
      <c r="Q25" s="208" t="s">
        <v>19</v>
      </c>
      <c r="R25" s="126"/>
      <c r="S25" s="126"/>
      <c r="T25" s="126"/>
      <c r="U25" s="126"/>
      <c r="V25" s="258"/>
      <c r="W25" s="258"/>
      <c r="X25" s="152"/>
      <c r="Y25" s="152"/>
      <c r="Z25" s="152"/>
      <c r="AA25" s="152"/>
      <c r="AB25" s="152"/>
      <c r="AF25" s="126"/>
      <c r="AG25" s="126"/>
      <c r="AH25" s="126"/>
      <c r="AI25" s="126"/>
      <c r="AJ25" s="126"/>
      <c r="AK25" s="126"/>
      <c r="AL25" s="126"/>
    </row>
    <row r="26" spans="1:38" x14ac:dyDescent="0.3">
      <c r="A26" s="371" t="s">
        <v>252</v>
      </c>
      <c r="B26" s="295">
        <f>Companies!I9</f>
        <v>0</v>
      </c>
      <c r="C26" s="292">
        <f>Companies!I22</f>
        <v>0</v>
      </c>
      <c r="D26" s="367">
        <f>Companies!N22</f>
        <v>0</v>
      </c>
      <c r="E26" s="295">
        <f>Companies!I27</f>
        <v>0</v>
      </c>
      <c r="F26" s="407">
        <f>Companies!N27</f>
        <v>0</v>
      </c>
      <c r="G26" s="292">
        <f>Companies!I32</f>
        <v>0</v>
      </c>
      <c r="H26" s="408">
        <f>Companies!N32</f>
        <v>0</v>
      </c>
      <c r="I26" s="295">
        <f>Companies!I44</f>
        <v>0</v>
      </c>
      <c r="J26" s="367">
        <f>Companies!N44</f>
        <v>0</v>
      </c>
      <c r="K26" s="295">
        <f>Companies!I54</f>
        <v>0</v>
      </c>
      <c r="L26" s="368">
        <f>Companies!N54</f>
        <v>0</v>
      </c>
      <c r="M26" s="369">
        <f>Companies!$I$64</f>
        <v>0</v>
      </c>
      <c r="N26" s="367">
        <f>Companies!$N$64</f>
        <v>0</v>
      </c>
      <c r="O26" s="369">
        <f>Companies!I69</f>
        <v>0</v>
      </c>
      <c r="P26" s="367">
        <f>Companies!N69</f>
        <v>0</v>
      </c>
      <c r="Q26" s="591">
        <f>SUM(B26,C26,E26,G26,I26,K26,M26,O26)</f>
        <v>0</v>
      </c>
      <c r="R26" s="126"/>
      <c r="S26" s="126">
        <f>Companies!G80</f>
        <v>0</v>
      </c>
      <c r="T26" s="370">
        <f>Q26-S26</f>
        <v>0</v>
      </c>
      <c r="U26" s="126"/>
      <c r="V26" s="261"/>
      <c r="W26" s="261"/>
      <c r="X26" s="152"/>
      <c r="Y26" s="152"/>
      <c r="Z26" s="152"/>
      <c r="AA26" s="152"/>
      <c r="AB26" s="152"/>
      <c r="AF26" s="126"/>
      <c r="AG26" s="126"/>
      <c r="AH26" s="126"/>
      <c r="AI26" s="126"/>
      <c r="AJ26" s="126"/>
      <c r="AK26" s="126"/>
      <c r="AL26" s="126"/>
    </row>
    <row r="27" spans="1:38" s="2" customFormat="1" x14ac:dyDescent="0.3">
      <c r="A27" s="5" t="s">
        <v>35</v>
      </c>
      <c r="B27" s="209">
        <f t="shared" ref="B27:P27" si="6">SUM(B26:B26)</f>
        <v>0</v>
      </c>
      <c r="C27" s="6">
        <f t="shared" si="6"/>
        <v>0</v>
      </c>
      <c r="D27" s="213">
        <f t="shared" si="6"/>
        <v>0</v>
      </c>
      <c r="E27" s="209">
        <f t="shared" si="6"/>
        <v>0</v>
      </c>
      <c r="F27" s="213">
        <f t="shared" si="6"/>
        <v>0</v>
      </c>
      <c r="G27" s="6">
        <f t="shared" si="6"/>
        <v>0</v>
      </c>
      <c r="H27" s="215">
        <f t="shared" si="6"/>
        <v>0</v>
      </c>
      <c r="I27" s="209">
        <f t="shared" si="6"/>
        <v>0</v>
      </c>
      <c r="J27" s="213">
        <f t="shared" si="6"/>
        <v>0</v>
      </c>
      <c r="K27" s="209">
        <f t="shared" si="6"/>
        <v>0</v>
      </c>
      <c r="L27" s="213">
        <f t="shared" si="6"/>
        <v>0</v>
      </c>
      <c r="M27" s="256">
        <f t="shared" si="6"/>
        <v>0</v>
      </c>
      <c r="N27" s="215">
        <f t="shared" si="6"/>
        <v>0</v>
      </c>
      <c r="O27" s="256">
        <f t="shared" si="6"/>
        <v>0</v>
      </c>
      <c r="P27" s="215">
        <f t="shared" si="6"/>
        <v>0</v>
      </c>
      <c r="Q27" s="256">
        <f t="shared" ref="Q27" si="7">SUM(B27,C27,E27,G27,I27,K27,M27,)</f>
        <v>0</v>
      </c>
      <c r="S27" s="2">
        <f>SUM(S26:S26)</f>
        <v>0</v>
      </c>
      <c r="T27" s="9">
        <f>SUM(T26:T26)</f>
        <v>0</v>
      </c>
      <c r="V27" s="259" t="s">
        <v>36</v>
      </c>
      <c r="W27" s="260" t="e">
        <f>People!N62+Companies!N71-D27-F27-H27-J27-#REF!-L27-#REF!-#REF!-#REF!-#REF!-#REF!</f>
        <v>#REF!</v>
      </c>
      <c r="X27" s="17"/>
      <c r="Y27" s="17"/>
      <c r="Z27" s="17"/>
      <c r="AA27" s="17"/>
      <c r="AB27" s="17"/>
    </row>
    <row r="28" spans="1:38" s="2" customFormat="1" x14ac:dyDescent="0.3">
      <c r="B28" s="8"/>
      <c r="C28" s="8"/>
      <c r="D28" s="88"/>
      <c r="E28" s="8"/>
      <c r="F28" s="88"/>
      <c r="G28" s="8"/>
      <c r="H28" s="81"/>
      <c r="I28" s="8"/>
      <c r="J28" s="88"/>
      <c r="K28" s="8"/>
      <c r="L28" s="88"/>
      <c r="M28" s="81"/>
      <c r="N28" s="81"/>
      <c r="O28" s="275"/>
      <c r="P28" s="81"/>
      <c r="Q28" s="8"/>
      <c r="T28" s="9"/>
      <c r="V28" s="284"/>
      <c r="W28" s="284"/>
      <c r="X28" s="17"/>
      <c r="Y28" s="17"/>
      <c r="Z28" s="17"/>
      <c r="AA28" s="17"/>
      <c r="AB28" s="17"/>
    </row>
    <row r="29" spans="1:38" x14ac:dyDescent="0.3">
      <c r="A29" s="2" t="s">
        <v>40</v>
      </c>
      <c r="Q29" s="364"/>
      <c r="R29" s="126"/>
      <c r="S29" s="126"/>
      <c r="T29" s="126"/>
      <c r="U29" s="126"/>
      <c r="V29" s="258"/>
      <c r="W29" s="258"/>
      <c r="X29" s="152"/>
      <c r="Y29" s="152"/>
      <c r="Z29" s="152"/>
      <c r="AA29" s="152"/>
      <c r="AB29" s="152"/>
      <c r="AF29" s="126"/>
      <c r="AG29" s="126"/>
      <c r="AH29" s="126"/>
      <c r="AI29" s="126"/>
      <c r="AJ29" s="126"/>
      <c r="AK29" s="126"/>
      <c r="AL29" s="126"/>
    </row>
    <row r="30" spans="1:38" ht="25.5" customHeight="1" x14ac:dyDescent="0.3">
      <c r="A30" s="3" t="s">
        <v>7</v>
      </c>
      <c r="B30" s="210" t="s">
        <v>8</v>
      </c>
      <c r="C30" s="869" t="s">
        <v>9</v>
      </c>
      <c r="D30" s="870"/>
      <c r="E30" s="869" t="s">
        <v>10</v>
      </c>
      <c r="F30" s="870"/>
      <c r="G30" s="869" t="s">
        <v>11</v>
      </c>
      <c r="H30" s="870"/>
      <c r="I30" s="869" t="s">
        <v>12</v>
      </c>
      <c r="J30" s="870"/>
      <c r="K30" s="869" t="s">
        <v>13</v>
      </c>
      <c r="L30" s="870"/>
      <c r="M30" s="869" t="s">
        <v>62</v>
      </c>
      <c r="N30" s="870"/>
      <c r="O30" s="869" t="s">
        <v>15</v>
      </c>
      <c r="P30" s="870"/>
      <c r="Q30" s="210" t="s">
        <v>16</v>
      </c>
      <c r="R30" s="126"/>
      <c r="S30" s="12" t="s">
        <v>63</v>
      </c>
      <c r="T30" s="33" t="s">
        <v>64</v>
      </c>
      <c r="U30" s="126"/>
      <c r="V30" s="258"/>
      <c r="W30" s="258"/>
      <c r="X30" s="152"/>
      <c r="Y30" s="152"/>
      <c r="Z30" s="152"/>
      <c r="AA30" s="152"/>
      <c r="AB30" s="152"/>
      <c r="AF30" s="126"/>
      <c r="AG30" s="126"/>
      <c r="AH30" s="126"/>
      <c r="AI30" s="126"/>
      <c r="AJ30" s="126"/>
      <c r="AK30" s="126"/>
      <c r="AL30" s="126"/>
    </row>
    <row r="31" spans="1:38" x14ac:dyDescent="0.3">
      <c r="A31" s="4"/>
      <c r="B31" s="208" t="s">
        <v>19</v>
      </c>
      <c r="C31" s="23" t="s">
        <v>19</v>
      </c>
      <c r="D31" s="210" t="s">
        <v>20</v>
      </c>
      <c r="E31" s="208" t="s">
        <v>19</v>
      </c>
      <c r="F31" s="208" t="s">
        <v>20</v>
      </c>
      <c r="G31" s="85" t="s">
        <v>19</v>
      </c>
      <c r="H31" s="208" t="s">
        <v>20</v>
      </c>
      <c r="I31" s="208" t="s">
        <v>19</v>
      </c>
      <c r="J31" s="208" t="s">
        <v>20</v>
      </c>
      <c r="K31" s="208" t="s">
        <v>19</v>
      </c>
      <c r="L31" s="208" t="s">
        <v>20</v>
      </c>
      <c r="M31" s="208" t="s">
        <v>19</v>
      </c>
      <c r="N31" s="208" t="s">
        <v>20</v>
      </c>
      <c r="O31" s="617" t="s">
        <v>19</v>
      </c>
      <c r="P31" s="208" t="s">
        <v>20</v>
      </c>
      <c r="Q31" s="208" t="s">
        <v>19</v>
      </c>
      <c r="R31" s="126"/>
      <c r="S31" s="126"/>
      <c r="T31" s="126"/>
      <c r="U31" s="126"/>
      <c r="V31" s="258"/>
      <c r="W31" s="258"/>
      <c r="X31" s="152"/>
      <c r="Y31" s="86"/>
      <c r="Z31" s="86"/>
      <c r="AA31" s="152"/>
      <c r="AB31" s="152"/>
      <c r="AF31" s="126"/>
      <c r="AG31" s="126"/>
      <c r="AH31" s="126"/>
      <c r="AI31" s="126"/>
      <c r="AJ31" s="126"/>
      <c r="AK31" s="126"/>
      <c r="AL31" s="126"/>
    </row>
    <row r="32" spans="1:38" x14ac:dyDescent="0.3">
      <c r="A32" s="216" t="s">
        <v>28</v>
      </c>
      <c r="B32" s="295">
        <f t="shared" ref="B32:P32" si="8">SUM(B8,B20,B14,B26)</f>
        <v>0</v>
      </c>
      <c r="C32" s="295">
        <f t="shared" si="8"/>
        <v>156</v>
      </c>
      <c r="D32" s="295">
        <f t="shared" si="8"/>
        <v>1</v>
      </c>
      <c r="E32" s="295">
        <f t="shared" si="8"/>
        <v>0</v>
      </c>
      <c r="F32" s="295">
        <f t="shared" si="8"/>
        <v>0</v>
      </c>
      <c r="G32" s="295">
        <f t="shared" si="8"/>
        <v>0</v>
      </c>
      <c r="H32" s="295">
        <f t="shared" si="8"/>
        <v>0</v>
      </c>
      <c r="I32" s="295">
        <f t="shared" si="8"/>
        <v>3701</v>
      </c>
      <c r="J32" s="295">
        <f t="shared" si="8"/>
        <v>0</v>
      </c>
      <c r="K32" s="295">
        <f t="shared" si="8"/>
        <v>-35</v>
      </c>
      <c r="L32" s="295">
        <f t="shared" si="8"/>
        <v>0</v>
      </c>
      <c r="M32" s="295">
        <f t="shared" si="8"/>
        <v>0</v>
      </c>
      <c r="N32" s="296">
        <f t="shared" si="8"/>
        <v>0</v>
      </c>
      <c r="O32" s="369">
        <f t="shared" si="8"/>
        <v>0</v>
      </c>
      <c r="P32" s="296">
        <f t="shared" si="8"/>
        <v>0</v>
      </c>
      <c r="Q32" s="591">
        <f>SUM(B32,C32,E32,G32,I32,K32,M32,O32)</f>
        <v>3822</v>
      </c>
      <c r="R32" s="126"/>
      <c r="S32" s="365" t="e">
        <f>S8+S20+#REF!+S26</f>
        <v>#REF!</v>
      </c>
      <c r="T32" s="365" t="e">
        <f>T26+T8+T20+#REF!</f>
        <v>#REF!</v>
      </c>
      <c r="U32" s="126"/>
      <c r="V32" s="261"/>
      <c r="W32" s="261"/>
      <c r="X32" s="152"/>
      <c r="Y32" s="86"/>
      <c r="Z32" s="86"/>
      <c r="AA32" s="152"/>
      <c r="AB32" s="152"/>
      <c r="AF32" s="126"/>
      <c r="AG32" s="126"/>
      <c r="AH32" s="126"/>
      <c r="AI32" s="126"/>
      <c r="AJ32" s="126"/>
      <c r="AK32" s="126"/>
      <c r="AL32" s="126"/>
    </row>
    <row r="33" spans="1:38" s="2" customFormat="1" x14ac:dyDescent="0.3">
      <c r="A33" s="5" t="s">
        <v>35</v>
      </c>
      <c r="B33" s="209">
        <f t="shared" ref="B33:P33" si="9">SUM(B32:B32)</f>
        <v>0</v>
      </c>
      <c r="C33" s="6">
        <f t="shared" si="9"/>
        <v>156</v>
      </c>
      <c r="D33" s="213">
        <f t="shared" si="9"/>
        <v>1</v>
      </c>
      <c r="E33" s="209">
        <f t="shared" si="9"/>
        <v>0</v>
      </c>
      <c r="F33" s="213">
        <f t="shared" si="9"/>
        <v>0</v>
      </c>
      <c r="G33" s="6">
        <f t="shared" si="9"/>
        <v>0</v>
      </c>
      <c r="H33" s="215">
        <f t="shared" si="9"/>
        <v>0</v>
      </c>
      <c r="I33" s="209">
        <f t="shared" si="9"/>
        <v>3701</v>
      </c>
      <c r="J33" s="213">
        <f t="shared" si="9"/>
        <v>0</v>
      </c>
      <c r="K33" s="209">
        <f t="shared" si="9"/>
        <v>-35</v>
      </c>
      <c r="L33" s="213">
        <f t="shared" si="9"/>
        <v>0</v>
      </c>
      <c r="M33" s="209">
        <f t="shared" si="9"/>
        <v>0</v>
      </c>
      <c r="N33" s="215">
        <f t="shared" si="9"/>
        <v>0</v>
      </c>
      <c r="O33" s="256">
        <f t="shared" si="9"/>
        <v>0</v>
      </c>
      <c r="P33" s="215">
        <f t="shared" si="9"/>
        <v>0</v>
      </c>
      <c r="Q33" s="256">
        <f t="shared" ref="Q33" si="10">SUM(B33,C33,E33,G33,I33,K33,M33,)</f>
        <v>3822</v>
      </c>
      <c r="S33" s="32" t="e">
        <f>SUM(S32:S32)</f>
        <v>#REF!</v>
      </c>
      <c r="T33" s="32" t="e">
        <f>SUM(T32:T32)</f>
        <v>#REF!</v>
      </c>
      <c r="V33" s="259" t="s">
        <v>36</v>
      </c>
      <c r="W33" s="260" t="e">
        <f>SUM(D9,F9,H9,J9,#REF!,L9,#REF!,#REF!,#REF!,D21,F21,H21,J21,#REF!,L21,#REF!,#REF!,#REF!,D15,F15,H15,J15,#REF!,L15,#REF!,#REF!,#REF!,D27,F27,H27,J27,#REF!,L27,#REF!,#REF!,#REF!)-SUM(D33,F33,H33,J33,#REF!,L33,#REF!,#REF!,#REF!,#REF!,#REF!)</f>
        <v>#REF!</v>
      </c>
      <c r="X33" s="17"/>
      <c r="Y33" s="86"/>
      <c r="Z33" s="87"/>
      <c r="AA33" s="17"/>
      <c r="AB33" s="17"/>
    </row>
    <row r="34" spans="1:38" s="2" customFormat="1" x14ac:dyDescent="0.3">
      <c r="B34" s="8"/>
      <c r="C34" s="8"/>
      <c r="D34" s="8"/>
      <c r="E34" s="8"/>
      <c r="F34" s="8"/>
      <c r="G34" s="8"/>
      <c r="H34" s="8"/>
      <c r="I34" s="8"/>
      <c r="J34" s="8"/>
      <c r="K34" s="8"/>
      <c r="L34" s="8"/>
      <c r="M34" s="8"/>
      <c r="N34" s="8"/>
      <c r="O34" s="275"/>
      <c r="P34" s="8"/>
      <c r="Q34" s="8"/>
      <c r="R34" s="8"/>
      <c r="S34" s="8"/>
      <c r="T34" s="8"/>
      <c r="U34" s="8"/>
      <c r="V34" s="8"/>
      <c r="W34" s="8"/>
      <c r="X34" s="8"/>
      <c r="Y34" s="8"/>
      <c r="Z34" s="8"/>
      <c r="AA34" s="214"/>
      <c r="AF34" s="262"/>
      <c r="AG34" s="262"/>
      <c r="AH34" s="17"/>
      <c r="AI34" s="87"/>
      <c r="AJ34" s="87"/>
      <c r="AK34" s="17"/>
      <c r="AL34" s="17"/>
    </row>
    <row r="35" spans="1:38" hidden="1" outlineLevel="1" x14ac:dyDescent="0.3">
      <c r="A35" s="13" t="s">
        <v>66</v>
      </c>
      <c r="B35" s="210" t="s">
        <v>149</v>
      </c>
      <c r="C35" s="210" t="s">
        <v>150</v>
      </c>
      <c r="D35" s="210" t="s">
        <v>151</v>
      </c>
      <c r="E35" s="210" t="s">
        <v>152</v>
      </c>
      <c r="F35" s="210" t="s">
        <v>35</v>
      </c>
      <c r="G35" s="12"/>
      <c r="H35" s="12"/>
      <c r="L35" s="126"/>
      <c r="M35" s="126"/>
      <c r="N35" s="126"/>
      <c r="O35" s="618"/>
      <c r="P35" s="126"/>
      <c r="Q35" s="126"/>
      <c r="R35" s="126"/>
      <c r="S35" s="126"/>
      <c r="T35" s="126"/>
      <c r="U35" s="126"/>
      <c r="V35" s="126"/>
      <c r="W35" s="126"/>
      <c r="X35" s="126"/>
      <c r="Y35" s="126"/>
      <c r="Z35" s="126"/>
      <c r="AB35" s="217"/>
      <c r="AC35" s="217"/>
      <c r="AD35" s="217"/>
      <c r="AE35" s="152"/>
      <c r="AL35" s="126"/>
    </row>
    <row r="36" spans="1:38" hidden="1" outlineLevel="1" x14ac:dyDescent="0.3">
      <c r="A36" s="372" t="s">
        <v>68</v>
      </c>
      <c r="B36" s="373"/>
      <c r="C36" s="292"/>
      <c r="D36" s="373"/>
      <c r="E36" s="373"/>
      <c r="F36" s="374">
        <f>SUM(B36:E36)</f>
        <v>0</v>
      </c>
      <c r="G36" s="292"/>
      <c r="H36" s="292"/>
      <c r="L36" s="126"/>
      <c r="M36" s="126"/>
      <c r="N36" s="126"/>
      <c r="O36" s="618"/>
      <c r="P36" s="126"/>
      <c r="Q36" s="126"/>
      <c r="R36" s="126"/>
      <c r="S36" s="126"/>
      <c r="T36" s="126"/>
      <c r="U36" s="126"/>
      <c r="V36" s="126"/>
      <c r="W36" s="126"/>
      <c r="X36" s="126"/>
      <c r="Y36" s="126"/>
      <c r="Z36" s="126"/>
      <c r="AB36" s="217"/>
      <c r="AC36" s="217"/>
      <c r="AD36" s="217"/>
      <c r="AE36" s="152"/>
      <c r="AL36" s="126"/>
    </row>
    <row r="37" spans="1:38" hidden="1" outlineLevel="1" x14ac:dyDescent="0.3">
      <c r="A37" s="372" t="s">
        <v>69</v>
      </c>
      <c r="B37" s="295"/>
      <c r="C37" s="292"/>
      <c r="D37" s="295"/>
      <c r="E37" s="295"/>
      <c r="F37" s="375">
        <f>SUM(B37:E37)</f>
        <v>0</v>
      </c>
      <c r="G37" s="292"/>
      <c r="H37" s="292"/>
      <c r="L37" s="126"/>
      <c r="M37" s="126"/>
      <c r="N37" s="126"/>
      <c r="O37" s="618"/>
      <c r="P37" s="126"/>
      <c r="Q37" s="126"/>
      <c r="R37" s="126"/>
      <c r="S37" s="126"/>
      <c r="T37" s="126"/>
      <c r="U37" s="126"/>
      <c r="V37" s="126"/>
      <c r="W37" s="126"/>
      <c r="X37" s="126"/>
      <c r="Y37" s="126"/>
      <c r="Z37" s="126"/>
      <c r="AB37" s="217"/>
      <c r="AC37" s="217"/>
      <c r="AD37" s="217"/>
      <c r="AE37" s="18" t="s">
        <v>189</v>
      </c>
      <c r="AF37" s="263"/>
      <c r="AG37" s="264"/>
      <c r="AL37" s="126"/>
    </row>
    <row r="38" spans="1:38" hidden="1" outlineLevel="1" x14ac:dyDescent="0.3">
      <c r="A38" s="372" t="s">
        <v>70</v>
      </c>
      <c r="B38" s="376"/>
      <c r="C38" s="292"/>
      <c r="D38" s="376"/>
      <c r="E38" s="376"/>
      <c r="F38" s="375">
        <f>SUM(B38:E38)</f>
        <v>0</v>
      </c>
      <c r="G38" s="292"/>
      <c r="H38" s="292"/>
      <c r="L38" s="126"/>
      <c r="M38" s="126"/>
      <c r="N38" s="126"/>
      <c r="O38" s="618"/>
      <c r="P38" s="126"/>
      <c r="Q38" s="126"/>
      <c r="R38" s="126"/>
      <c r="S38" s="126"/>
      <c r="T38" s="126"/>
      <c r="U38" s="126"/>
      <c r="V38" s="126"/>
      <c r="W38" s="126"/>
      <c r="X38" s="126"/>
      <c r="Y38" s="126"/>
      <c r="Z38" s="126"/>
      <c r="AB38" s="217"/>
      <c r="AC38" s="217"/>
      <c r="AD38" s="217"/>
      <c r="AE38" s="21" t="s">
        <v>32</v>
      </c>
      <c r="AF38" s="265" t="e">
        <f>#REF!+E9+E21+E15-F39</f>
        <v>#REF!</v>
      </c>
      <c r="AG38" s="264"/>
      <c r="AL38" s="126"/>
    </row>
    <row r="39" spans="1:38" s="2" customFormat="1" hidden="1" outlineLevel="1" x14ac:dyDescent="0.3">
      <c r="A39" s="14" t="s">
        <v>35</v>
      </c>
      <c r="B39" s="209">
        <f>SUM(B36:B38)</f>
        <v>0</v>
      </c>
      <c r="C39" s="209">
        <f>SUM(C36:C38)</f>
        <v>0</v>
      </c>
      <c r="D39" s="209">
        <f>SUM(D36:D38)</f>
        <v>0</v>
      </c>
      <c r="E39" s="209">
        <f>SUM(E36:E38)</f>
        <v>0</v>
      </c>
      <c r="F39" s="209" t="e">
        <f>SUM(#REF!,#REF!,F19,F11,F15,#REF!,F37)</f>
        <v>#REF!</v>
      </c>
      <c r="G39" s="8"/>
      <c r="H39" s="8"/>
      <c r="I39" s="12"/>
      <c r="J39" s="12"/>
      <c r="K39" s="12"/>
      <c r="O39" s="619"/>
      <c r="AA39" s="218"/>
      <c r="AB39" s="12"/>
      <c r="AC39" s="12"/>
      <c r="AD39" s="12"/>
      <c r="AE39" s="20"/>
      <c r="AF39" s="264"/>
      <c r="AG39" s="264"/>
      <c r="AH39" s="17"/>
      <c r="AI39" s="17"/>
      <c r="AJ39" s="17"/>
      <c r="AK39" s="17"/>
    </row>
    <row r="40" spans="1:38" hidden="1" outlineLevel="1" x14ac:dyDescent="0.3">
      <c r="A40" s="2" t="s">
        <v>71</v>
      </c>
      <c r="B40" s="292"/>
      <c r="C40" s="292"/>
      <c r="D40" s="292"/>
      <c r="E40" s="292"/>
      <c r="F40" s="292"/>
      <c r="G40" s="292"/>
      <c r="H40" s="292"/>
      <c r="L40" s="126"/>
      <c r="M40" s="126"/>
      <c r="N40" s="126"/>
      <c r="O40" s="618"/>
      <c r="P40" s="126"/>
      <c r="Q40" s="126"/>
      <c r="R40" s="126"/>
      <c r="S40" s="126"/>
      <c r="T40" s="126"/>
      <c r="U40" s="126"/>
      <c r="V40" s="126"/>
      <c r="W40" s="126"/>
      <c r="X40" s="126"/>
      <c r="Y40" s="126"/>
      <c r="Z40" s="126"/>
      <c r="AB40" s="217"/>
      <c r="AC40" s="217"/>
      <c r="AD40" s="217"/>
      <c r="AE40" s="152"/>
      <c r="AL40" s="126"/>
    </row>
    <row r="41" spans="1:38" hidden="1" outlineLevel="1" x14ac:dyDescent="0.3">
      <c r="A41" s="377" t="s">
        <v>72</v>
      </c>
      <c r="B41" s="378">
        <f>-B36*0.8</f>
        <v>0</v>
      </c>
      <c r="C41" s="379">
        <f>-C36*0.8</f>
        <v>0</v>
      </c>
      <c r="D41" s="378">
        <f>-D36*0.8</f>
        <v>0</v>
      </c>
      <c r="E41" s="378">
        <f>-E36*0.8</f>
        <v>0</v>
      </c>
      <c r="F41" s="378">
        <f>SUM(B41:E41)</f>
        <v>0</v>
      </c>
      <c r="G41" s="380"/>
      <c r="H41" s="380"/>
      <c r="L41" s="126"/>
      <c r="M41" s="126"/>
      <c r="N41" s="126"/>
      <c r="O41" s="618"/>
      <c r="P41" s="126"/>
      <c r="Q41" s="126"/>
      <c r="R41" s="126"/>
      <c r="S41" s="126"/>
      <c r="T41" s="126"/>
      <c r="U41" s="126"/>
      <c r="V41" s="126"/>
      <c r="W41" s="126"/>
      <c r="X41" s="126"/>
      <c r="Y41" s="126"/>
      <c r="Z41" s="126"/>
      <c r="AB41" s="217"/>
      <c r="AC41" s="217"/>
      <c r="AD41" s="217"/>
      <c r="AE41" s="152"/>
      <c r="AL41" s="126"/>
    </row>
    <row r="42" spans="1:38" hidden="1" outlineLevel="1" x14ac:dyDescent="0.3">
      <c r="A42" s="372" t="s">
        <v>73</v>
      </c>
      <c r="B42" s="381">
        <f>-B37*0.4</f>
        <v>0</v>
      </c>
      <c r="C42" s="380">
        <f>-C37*0.4</f>
        <v>0</v>
      </c>
      <c r="D42" s="381">
        <f>-D37*0.4</f>
        <v>0</v>
      </c>
      <c r="E42" s="381">
        <f>-E37*0.4</f>
        <v>0</v>
      </c>
      <c r="F42" s="381">
        <f>SUM(B42:E42)</f>
        <v>0</v>
      </c>
      <c r="G42" s="380"/>
      <c r="H42" s="380"/>
      <c r="L42" s="126"/>
      <c r="M42" s="126"/>
      <c r="N42" s="126"/>
      <c r="O42" s="618"/>
      <c r="P42" s="126"/>
      <c r="Q42" s="126"/>
      <c r="R42" s="126"/>
      <c r="S42" s="126"/>
      <c r="T42" s="126"/>
      <c r="U42" s="126"/>
      <c r="V42" s="126"/>
      <c r="W42" s="126"/>
      <c r="X42" s="126"/>
      <c r="Y42" s="126"/>
      <c r="Z42" s="126"/>
      <c r="AB42" s="217"/>
      <c r="AC42" s="217"/>
      <c r="AD42" s="217"/>
      <c r="AE42" s="152"/>
      <c r="AL42" s="126"/>
    </row>
    <row r="43" spans="1:38" hidden="1" outlineLevel="1" x14ac:dyDescent="0.3">
      <c r="A43" s="372" t="s">
        <v>74</v>
      </c>
      <c r="B43" s="381">
        <v>0</v>
      </c>
      <c r="C43" s="380">
        <v>0</v>
      </c>
      <c r="D43" s="381">
        <v>0</v>
      </c>
      <c r="E43" s="381">
        <v>0</v>
      </c>
      <c r="F43" s="381">
        <f>SUM(B43:E43)</f>
        <v>0</v>
      </c>
      <c r="G43" s="380"/>
      <c r="H43" s="380"/>
      <c r="L43" s="126"/>
      <c r="M43" s="126"/>
      <c r="N43" s="126"/>
      <c r="O43" s="618"/>
      <c r="P43" s="126"/>
      <c r="Q43" s="126"/>
      <c r="R43" s="126"/>
      <c r="S43" s="126"/>
      <c r="T43" s="126"/>
      <c r="U43" s="126"/>
      <c r="V43" s="126"/>
      <c r="W43" s="126"/>
      <c r="X43" s="126"/>
      <c r="Y43" s="126"/>
      <c r="Z43" s="126"/>
      <c r="AB43" s="217"/>
      <c r="AC43" s="217"/>
      <c r="AD43" s="217"/>
      <c r="AE43" s="152"/>
      <c r="AL43" s="126"/>
    </row>
    <row r="44" spans="1:38" hidden="1" outlineLevel="1" x14ac:dyDescent="0.3">
      <c r="A44" s="14" t="s">
        <v>35</v>
      </c>
      <c r="B44" s="15">
        <f>SUM(B41:B43)</f>
        <v>0</v>
      </c>
      <c r="C44" s="16">
        <f>SUM(C41:C43)</f>
        <v>0</v>
      </c>
      <c r="D44" s="15">
        <f>SUM(D41:D43)</f>
        <v>0</v>
      </c>
      <c r="E44" s="15">
        <f>SUM(E41:E43)</f>
        <v>0</v>
      </c>
      <c r="F44" s="15">
        <f>SUM(F41:F43)</f>
        <v>0</v>
      </c>
      <c r="G44" s="24"/>
      <c r="H44" s="24"/>
      <c r="L44" s="126"/>
      <c r="M44" s="126"/>
      <c r="N44" s="126"/>
      <c r="O44" s="618"/>
      <c r="P44" s="126"/>
      <c r="Q44" s="126"/>
      <c r="R44" s="126"/>
      <c r="S44" s="126"/>
      <c r="T44" s="126"/>
      <c r="U44" s="126"/>
      <c r="V44" s="126"/>
      <c r="W44" s="126"/>
      <c r="X44" s="126"/>
      <c r="Y44" s="126"/>
      <c r="Z44" s="126"/>
      <c r="AB44" s="217"/>
      <c r="AC44" s="217"/>
      <c r="AD44" s="217"/>
      <c r="AE44" s="152"/>
      <c r="AL44" s="126"/>
    </row>
    <row r="45" spans="1:38" hidden="1" outlineLevel="1" x14ac:dyDescent="0.3">
      <c r="B45" s="380"/>
      <c r="C45" s="380"/>
      <c r="D45" s="380"/>
      <c r="E45" s="380"/>
      <c r="F45" s="380"/>
      <c r="G45" s="380"/>
      <c r="H45" s="380"/>
      <c r="L45" s="126"/>
      <c r="M45" s="126"/>
      <c r="N45" s="126"/>
      <c r="O45" s="618"/>
      <c r="P45" s="126"/>
      <c r="Q45" s="126"/>
      <c r="R45" s="126"/>
      <c r="S45" s="126"/>
      <c r="T45" s="126"/>
      <c r="U45" s="126"/>
      <c r="V45" s="126"/>
      <c r="W45" s="126"/>
      <c r="X45" s="126"/>
      <c r="Y45" s="126"/>
      <c r="Z45" s="126"/>
      <c r="AB45" s="217"/>
      <c r="AC45" s="217"/>
      <c r="AD45" s="217"/>
      <c r="AE45" s="152"/>
      <c r="AL45" s="126"/>
    </row>
    <row r="46" spans="1:38" hidden="1" outlineLevel="1" x14ac:dyDescent="0.3">
      <c r="A46" s="13" t="s">
        <v>75</v>
      </c>
      <c r="B46" s="210" t="s">
        <v>149</v>
      </c>
      <c r="C46" s="210" t="s">
        <v>150</v>
      </c>
      <c r="D46" s="210" t="s">
        <v>151</v>
      </c>
      <c r="E46" s="210" t="s">
        <v>152</v>
      </c>
      <c r="F46" s="363" t="s">
        <v>35</v>
      </c>
      <c r="G46" s="12"/>
      <c r="H46" s="12"/>
      <c r="L46" s="126"/>
      <c r="M46" s="126"/>
      <c r="N46" s="126"/>
      <c r="O46" s="618"/>
      <c r="P46" s="126"/>
      <c r="Q46" s="126"/>
      <c r="R46" s="126"/>
      <c r="S46" s="126"/>
      <c r="T46" s="126"/>
      <c r="U46" s="126"/>
      <c r="V46" s="126"/>
      <c r="W46" s="126"/>
      <c r="X46" s="126"/>
      <c r="Y46" s="126"/>
      <c r="Z46" s="126"/>
      <c r="AB46" s="217"/>
      <c r="AC46" s="217"/>
      <c r="AD46" s="217"/>
      <c r="AE46" s="152"/>
      <c r="AL46" s="126"/>
    </row>
    <row r="47" spans="1:38" hidden="1" outlineLevel="1" x14ac:dyDescent="0.3">
      <c r="A47" s="372" t="s">
        <v>68</v>
      </c>
      <c r="B47" s="373"/>
      <c r="C47" s="292"/>
      <c r="D47" s="373"/>
      <c r="E47" s="295"/>
      <c r="F47" s="374">
        <f>SUM(B47:E47)</f>
        <v>0</v>
      </c>
      <c r="G47" s="292"/>
      <c r="H47" s="292"/>
      <c r="L47" s="126"/>
      <c r="M47" s="126"/>
      <c r="N47" s="126"/>
      <c r="O47" s="618"/>
      <c r="P47" s="126"/>
      <c r="Q47" s="126"/>
      <c r="R47" s="126"/>
      <c r="S47" s="126"/>
      <c r="T47" s="126"/>
      <c r="U47" s="126"/>
      <c r="V47" s="126"/>
      <c r="W47" s="126"/>
      <c r="X47" s="126"/>
      <c r="Y47" s="126"/>
      <c r="Z47" s="126"/>
      <c r="AB47" s="217"/>
      <c r="AC47" s="217"/>
      <c r="AD47" s="217"/>
      <c r="AE47" s="152"/>
      <c r="AL47" s="126"/>
    </row>
    <row r="48" spans="1:38" hidden="1" outlineLevel="1" x14ac:dyDescent="0.3">
      <c r="A48" s="372" t="s">
        <v>69</v>
      </c>
      <c r="B48" s="295"/>
      <c r="C48" s="292"/>
      <c r="D48" s="295"/>
      <c r="E48" s="295"/>
      <c r="F48" s="375">
        <f>SUM(B48:E48)</f>
        <v>0</v>
      </c>
      <c r="G48" s="292"/>
      <c r="H48" s="292"/>
      <c r="L48" s="126"/>
      <c r="M48" s="126"/>
      <c r="N48" s="126"/>
      <c r="O48" s="618"/>
      <c r="P48" s="126"/>
      <c r="Q48" s="126"/>
      <c r="R48" s="126"/>
      <c r="S48" s="126"/>
      <c r="T48" s="126"/>
      <c r="U48" s="126"/>
      <c r="V48" s="126"/>
      <c r="W48" s="126"/>
      <c r="X48" s="126"/>
      <c r="Y48" s="126"/>
      <c r="Z48" s="126"/>
      <c r="AB48" s="217"/>
      <c r="AC48" s="217"/>
      <c r="AD48" s="217"/>
      <c r="AE48" s="18" t="s">
        <v>189</v>
      </c>
      <c r="AF48" s="263"/>
      <c r="AG48" s="264"/>
      <c r="AL48" s="126"/>
    </row>
    <row r="49" spans="1:38" hidden="1" outlineLevel="1" x14ac:dyDescent="0.3">
      <c r="A49" s="372" t="s">
        <v>70</v>
      </c>
      <c r="B49" s="376"/>
      <c r="C49" s="292"/>
      <c r="D49" s="376"/>
      <c r="E49" s="295"/>
      <c r="F49" s="375">
        <f>SUM(B49:E49)</f>
        <v>0</v>
      </c>
      <c r="G49" s="292"/>
      <c r="H49" s="292"/>
      <c r="L49" s="126"/>
      <c r="M49" s="126"/>
      <c r="N49" s="126"/>
      <c r="O49" s="618"/>
      <c r="P49" s="126"/>
      <c r="Q49" s="126"/>
      <c r="R49" s="126"/>
      <c r="S49" s="126"/>
      <c r="T49" s="126"/>
      <c r="U49" s="126"/>
      <c r="V49" s="126"/>
      <c r="W49" s="126"/>
      <c r="X49" s="126"/>
      <c r="Y49" s="126"/>
      <c r="Z49" s="126"/>
      <c r="AB49" s="217"/>
      <c r="AC49" s="217"/>
      <c r="AD49" s="217"/>
      <c r="AE49" s="21" t="s">
        <v>32</v>
      </c>
      <c r="AF49" s="265" t="e">
        <f>#REF!+I9+I21+I15-F50</f>
        <v>#REF!</v>
      </c>
      <c r="AG49" s="264"/>
      <c r="AH49" s="152" t="e">
        <f>#REF!+#REF!+#REF!+#REF!</f>
        <v>#REF!</v>
      </c>
      <c r="AI49" s="152" t="s">
        <v>253</v>
      </c>
      <c r="AL49" s="126"/>
    </row>
    <row r="50" spans="1:38" s="2" customFormat="1" hidden="1" outlineLevel="1" x14ac:dyDescent="0.3">
      <c r="A50" s="14" t="s">
        <v>35</v>
      </c>
      <c r="B50" s="209">
        <f>SUM(B47:B49)</f>
        <v>0</v>
      </c>
      <c r="C50" s="209">
        <f>SUM(C47:C49)</f>
        <v>0</v>
      </c>
      <c r="D50" s="209">
        <f>SUM(D47:D49)</f>
        <v>0</v>
      </c>
      <c r="E50" s="209">
        <f>SUM(E47:E49)</f>
        <v>0</v>
      </c>
      <c r="F50" s="11">
        <f>SUM(B50:E50)</f>
        <v>0</v>
      </c>
      <c r="G50" s="8"/>
      <c r="H50" s="8"/>
      <c r="I50" s="12"/>
      <c r="J50" s="12"/>
      <c r="K50" s="12"/>
      <c r="O50" s="619"/>
      <c r="AA50" s="218"/>
      <c r="AB50" s="12"/>
      <c r="AC50" s="12"/>
      <c r="AD50" s="12"/>
      <c r="AE50" s="20"/>
      <c r="AF50" s="264"/>
      <c r="AG50" s="264"/>
      <c r="AH50" s="17"/>
      <c r="AI50" s="17"/>
      <c r="AJ50" s="17"/>
      <c r="AK50" s="17"/>
    </row>
    <row r="51" spans="1:38" hidden="1" outlineLevel="1" x14ac:dyDescent="0.3">
      <c r="A51" s="2" t="s">
        <v>71</v>
      </c>
      <c r="B51" s="292"/>
      <c r="C51" s="292"/>
      <c r="D51" s="292"/>
      <c r="E51" s="292"/>
      <c r="F51" s="292"/>
      <c r="G51" s="292"/>
      <c r="H51" s="292"/>
      <c r="L51" s="126"/>
      <c r="M51" s="126"/>
      <c r="N51" s="126"/>
      <c r="O51" s="618"/>
      <c r="P51" s="126"/>
      <c r="Q51" s="126"/>
      <c r="R51" s="126"/>
      <c r="S51" s="126"/>
      <c r="T51" s="126"/>
      <c r="U51" s="126"/>
      <c r="V51" s="126"/>
      <c r="W51" s="126"/>
      <c r="X51" s="126"/>
      <c r="Y51" s="126"/>
      <c r="Z51" s="126"/>
      <c r="AB51" s="217"/>
      <c r="AC51" s="217"/>
      <c r="AD51" s="217"/>
      <c r="AE51" s="152"/>
      <c r="AL51" s="126"/>
    </row>
    <row r="52" spans="1:38" hidden="1" outlineLevel="1" x14ac:dyDescent="0.3">
      <c r="A52" s="377" t="s">
        <v>72</v>
      </c>
      <c r="B52" s="378">
        <f>-B47*0.8</f>
        <v>0</v>
      </c>
      <c r="C52" s="379">
        <f>-C47*0.8</f>
        <v>0</v>
      </c>
      <c r="D52" s="378">
        <f>-D47*0.8</f>
        <v>0</v>
      </c>
      <c r="E52" s="378">
        <f>-E47*0.8</f>
        <v>0</v>
      </c>
      <c r="F52" s="378">
        <f>SUM(B52:E52)</f>
        <v>0</v>
      </c>
      <c r="G52" s="380"/>
      <c r="H52" s="380"/>
      <c r="L52" s="126"/>
      <c r="M52" s="126"/>
      <c r="N52" s="126"/>
      <c r="O52" s="618"/>
      <c r="P52" s="126"/>
      <c r="Q52" s="126"/>
      <c r="R52" s="126"/>
      <c r="S52" s="126"/>
      <c r="T52" s="126"/>
      <c r="U52" s="126"/>
      <c r="V52" s="126"/>
      <c r="W52" s="126"/>
      <c r="X52" s="126"/>
      <c r="Y52" s="126"/>
      <c r="Z52" s="126"/>
      <c r="AB52" s="217"/>
      <c r="AC52" s="217"/>
      <c r="AD52" s="217"/>
      <c r="AE52" s="152"/>
      <c r="AL52" s="126"/>
    </row>
    <row r="53" spans="1:38" hidden="1" outlineLevel="1" x14ac:dyDescent="0.3">
      <c r="A53" s="372" t="s">
        <v>73</v>
      </c>
      <c r="B53" s="381">
        <f>-B48*0.4</f>
        <v>0</v>
      </c>
      <c r="C53" s="380">
        <f>-C48*0.4</f>
        <v>0</v>
      </c>
      <c r="D53" s="381">
        <f>-D48*0.4</f>
        <v>0</v>
      </c>
      <c r="E53" s="381">
        <f>-E48*0.4</f>
        <v>0</v>
      </c>
      <c r="F53" s="381">
        <f>SUM(B53:E53)</f>
        <v>0</v>
      </c>
      <c r="G53" s="380"/>
      <c r="H53" s="380"/>
      <c r="L53" s="126"/>
      <c r="M53" s="126"/>
      <c r="N53" s="126"/>
      <c r="O53" s="618"/>
      <c r="P53" s="126"/>
      <c r="Q53" s="126"/>
      <c r="R53" s="126"/>
      <c r="S53" s="126"/>
      <c r="T53" s="126"/>
      <c r="U53" s="126"/>
      <c r="V53" s="126"/>
      <c r="W53" s="126"/>
      <c r="X53" s="126"/>
      <c r="Y53" s="126"/>
      <c r="Z53" s="126"/>
      <c r="AB53" s="217"/>
      <c r="AC53" s="217"/>
      <c r="AD53" s="217"/>
      <c r="AE53" s="152"/>
      <c r="AL53" s="126"/>
    </row>
    <row r="54" spans="1:38" hidden="1" outlineLevel="1" x14ac:dyDescent="0.3">
      <c r="A54" s="372" t="s">
        <v>74</v>
      </c>
      <c r="B54" s="381">
        <v>0</v>
      </c>
      <c r="C54" s="380">
        <v>0</v>
      </c>
      <c r="D54" s="381">
        <v>0</v>
      </c>
      <c r="E54" s="381">
        <v>0</v>
      </c>
      <c r="F54" s="381">
        <f>SUM(B54:E54)</f>
        <v>0</v>
      </c>
      <c r="G54" s="380"/>
      <c r="H54" s="380"/>
      <c r="L54" s="126"/>
      <c r="M54" s="126"/>
      <c r="N54" s="126"/>
      <c r="O54" s="618"/>
      <c r="P54" s="126"/>
      <c r="Q54" s="126"/>
      <c r="R54" s="126"/>
      <c r="S54" s="126"/>
      <c r="T54" s="126"/>
      <c r="U54" s="126"/>
      <c r="V54" s="126"/>
      <c r="W54" s="126"/>
      <c r="X54" s="126"/>
      <c r="Y54" s="126"/>
      <c r="Z54" s="126"/>
      <c r="AB54" s="217"/>
      <c r="AC54" s="217"/>
      <c r="AD54" s="217"/>
      <c r="AE54" s="152"/>
      <c r="AL54" s="126"/>
    </row>
    <row r="55" spans="1:38" hidden="1" outlineLevel="1" x14ac:dyDescent="0.3">
      <c r="A55" s="14" t="s">
        <v>35</v>
      </c>
      <c r="B55" s="15">
        <f>SUM(B52:B54)</f>
        <v>0</v>
      </c>
      <c r="C55" s="16">
        <f>SUM(C52:C54)</f>
        <v>0</v>
      </c>
      <c r="D55" s="15">
        <f>SUM(D52:D54)</f>
        <v>0</v>
      </c>
      <c r="E55" s="15">
        <f>SUM(E52:E54)</f>
        <v>0</v>
      </c>
      <c r="F55" s="15">
        <f>SUM(F52:F54)</f>
        <v>0</v>
      </c>
      <c r="G55" s="24"/>
      <c r="H55" s="24"/>
      <c r="L55" s="126"/>
      <c r="M55" s="126"/>
      <c r="N55" s="126"/>
      <c r="O55" s="618"/>
      <c r="P55" s="126"/>
      <c r="Q55" s="126"/>
      <c r="R55" s="126"/>
      <c r="S55" s="126"/>
      <c r="T55" s="126"/>
      <c r="U55" s="126"/>
      <c r="V55" s="126"/>
      <c r="W55" s="126"/>
      <c r="X55" s="126"/>
      <c r="Y55" s="126"/>
      <c r="Z55" s="126"/>
      <c r="AB55" s="217"/>
      <c r="AC55" s="217"/>
      <c r="AD55" s="217"/>
      <c r="AE55" s="152"/>
      <c r="AL55" s="126"/>
    </row>
    <row r="56" spans="1:38" hidden="1" outlineLevel="1" x14ac:dyDescent="0.3">
      <c r="L56" s="126"/>
      <c r="M56" s="126"/>
      <c r="N56" s="126"/>
      <c r="O56" s="618"/>
      <c r="P56" s="126"/>
      <c r="Q56" s="126"/>
      <c r="R56" s="126"/>
      <c r="S56" s="126"/>
      <c r="T56" s="126"/>
      <c r="U56" s="126"/>
      <c r="V56" s="126"/>
      <c r="W56" s="126"/>
      <c r="X56" s="126"/>
      <c r="Y56" s="126"/>
      <c r="Z56" s="126"/>
      <c r="AB56" s="217"/>
      <c r="AC56" s="217"/>
      <c r="AD56" s="217"/>
      <c r="AE56" s="152"/>
      <c r="AL56" s="126"/>
    </row>
    <row r="57" spans="1:38" hidden="1" outlineLevel="1" x14ac:dyDescent="0.3">
      <c r="A57" s="13" t="s">
        <v>76</v>
      </c>
      <c r="B57" s="210" t="s">
        <v>149</v>
      </c>
      <c r="C57" s="210" t="s">
        <v>150</v>
      </c>
      <c r="D57" s="210" t="s">
        <v>151</v>
      </c>
      <c r="E57" s="210" t="s">
        <v>152</v>
      </c>
      <c r="F57" s="210" t="s">
        <v>35</v>
      </c>
      <c r="G57" s="12"/>
      <c r="H57" s="12"/>
      <c r="L57" s="126"/>
      <c r="M57" s="126"/>
      <c r="N57" s="126"/>
      <c r="O57" s="618"/>
      <c r="P57" s="126"/>
      <c r="Q57" s="126"/>
      <c r="R57" s="126"/>
      <c r="S57" s="126"/>
      <c r="T57" s="126"/>
      <c r="U57" s="126"/>
      <c r="V57" s="126"/>
      <c r="W57" s="126"/>
      <c r="X57" s="126"/>
      <c r="Y57" s="126"/>
      <c r="Z57" s="126"/>
      <c r="AB57" s="217"/>
      <c r="AC57" s="217"/>
      <c r="AD57" s="217"/>
      <c r="AE57" s="152"/>
      <c r="AL57" s="126"/>
    </row>
    <row r="58" spans="1:38" hidden="1" outlineLevel="1" x14ac:dyDescent="0.3">
      <c r="A58" s="372" t="s">
        <v>68</v>
      </c>
      <c r="B58" s="373"/>
      <c r="C58" s="373"/>
      <c r="D58" s="373"/>
      <c r="E58" s="373"/>
      <c r="F58" s="374">
        <f>SUM(B58:E58)</f>
        <v>0</v>
      </c>
      <c r="G58" s="292"/>
      <c r="H58" s="292"/>
      <c r="L58" s="126"/>
      <c r="M58" s="126"/>
      <c r="N58" s="126"/>
      <c r="O58" s="618"/>
      <c r="P58" s="126"/>
      <c r="Q58" s="126"/>
      <c r="R58" s="126"/>
      <c r="S58" s="126"/>
      <c r="T58" s="126"/>
      <c r="U58" s="126"/>
      <c r="V58" s="126"/>
      <c r="W58" s="126"/>
      <c r="X58" s="126"/>
      <c r="Y58" s="126"/>
      <c r="Z58" s="126"/>
      <c r="AB58" s="217"/>
      <c r="AC58" s="217"/>
      <c r="AD58" s="217"/>
      <c r="AE58" s="152"/>
      <c r="AL58" s="126"/>
    </row>
    <row r="59" spans="1:38" hidden="1" outlineLevel="1" x14ac:dyDescent="0.3">
      <c r="A59" s="372" t="s">
        <v>69</v>
      </c>
      <c r="B59" s="295"/>
      <c r="C59" s="295"/>
      <c r="D59" s="295"/>
      <c r="E59" s="295"/>
      <c r="F59" s="375">
        <f>SUM(B59:E59)</f>
        <v>0</v>
      </c>
      <c r="G59" s="292"/>
      <c r="H59" s="292"/>
      <c r="L59" s="126"/>
      <c r="M59" s="126"/>
      <c r="N59" s="126"/>
      <c r="O59" s="618"/>
      <c r="P59" s="126"/>
      <c r="Q59" s="126"/>
      <c r="R59" s="126"/>
      <c r="S59" s="126"/>
      <c r="T59" s="126"/>
      <c r="U59" s="126"/>
      <c r="V59" s="126"/>
      <c r="W59" s="126"/>
      <c r="X59" s="126"/>
      <c r="Y59" s="126"/>
      <c r="Z59" s="126"/>
      <c r="AB59" s="217"/>
      <c r="AC59" s="217"/>
      <c r="AD59" s="217"/>
      <c r="AE59" s="18" t="s">
        <v>189</v>
      </c>
      <c r="AF59" s="263"/>
      <c r="AG59" s="264"/>
      <c r="AL59" s="126"/>
    </row>
    <row r="60" spans="1:38" hidden="1" outlineLevel="1" x14ac:dyDescent="0.3">
      <c r="A60" s="372" t="s">
        <v>70</v>
      </c>
      <c r="B60" s="376"/>
      <c r="C60" s="376"/>
      <c r="D60" s="376"/>
      <c r="E60" s="376"/>
      <c r="F60" s="375">
        <f>SUM(B60:E60)</f>
        <v>0</v>
      </c>
      <c r="G60" s="292"/>
      <c r="H60" s="292"/>
      <c r="L60" s="126"/>
      <c r="M60" s="126"/>
      <c r="N60" s="126"/>
      <c r="O60" s="618"/>
      <c r="P60" s="126"/>
      <c r="Q60" s="126"/>
      <c r="R60" s="126"/>
      <c r="S60" s="126"/>
      <c r="T60" s="126"/>
      <c r="U60" s="126"/>
      <c r="V60" s="126"/>
      <c r="W60" s="126"/>
      <c r="X60" s="126"/>
      <c r="Y60" s="126"/>
      <c r="Z60" s="126"/>
      <c r="AB60" s="217"/>
      <c r="AC60" s="217"/>
      <c r="AD60" s="217"/>
      <c r="AE60" s="21" t="s">
        <v>32</v>
      </c>
      <c r="AF60" s="265" t="e">
        <f>#REF!+#REF!+#REF!+#REF!-F61</f>
        <v>#REF!</v>
      </c>
      <c r="AG60" s="264"/>
      <c r="AL60" s="126"/>
    </row>
    <row r="61" spans="1:38" s="2" customFormat="1" hidden="1" outlineLevel="1" x14ac:dyDescent="0.3">
      <c r="A61" s="14" t="s">
        <v>35</v>
      </c>
      <c r="B61" s="209">
        <f>SUM(B58:B60)</f>
        <v>0</v>
      </c>
      <c r="C61" s="10">
        <f>SUM(C58:C60)</f>
        <v>0</v>
      </c>
      <c r="D61" s="209">
        <f>SUM(D58:D60)</f>
        <v>0</v>
      </c>
      <c r="E61" s="11">
        <f>SUM(E58:E60)</f>
        <v>0</v>
      </c>
      <c r="F61" s="209">
        <f>SUM(B61:E61)</f>
        <v>0</v>
      </c>
      <c r="G61" s="8"/>
      <c r="H61" s="8"/>
      <c r="I61" s="12"/>
      <c r="J61" s="12"/>
      <c r="K61" s="12"/>
      <c r="O61" s="619"/>
      <c r="AA61" s="218"/>
      <c r="AB61" s="12"/>
      <c r="AC61" s="12"/>
      <c r="AD61" s="12"/>
      <c r="AE61" s="20"/>
      <c r="AF61" s="264"/>
      <c r="AG61" s="264"/>
      <c r="AH61" s="17"/>
      <c r="AI61" s="17"/>
      <c r="AJ61" s="17"/>
      <c r="AK61" s="17"/>
    </row>
    <row r="62" spans="1:38" hidden="1" outlineLevel="1" x14ac:dyDescent="0.3">
      <c r="A62" s="2" t="s">
        <v>71</v>
      </c>
      <c r="B62" s="292"/>
      <c r="C62" s="292"/>
      <c r="D62" s="292"/>
      <c r="E62" s="292"/>
      <c r="F62" s="292"/>
      <c r="G62" s="292"/>
      <c r="H62" s="292"/>
      <c r="L62" s="126"/>
      <c r="M62" s="126"/>
      <c r="N62" s="126"/>
      <c r="O62" s="618"/>
      <c r="P62" s="126"/>
      <c r="Q62" s="126"/>
      <c r="R62" s="126"/>
      <c r="S62" s="126"/>
      <c r="T62" s="126"/>
      <c r="U62" s="126"/>
      <c r="V62" s="126"/>
      <c r="W62" s="126"/>
      <c r="X62" s="126"/>
      <c r="Y62" s="126"/>
      <c r="Z62" s="126"/>
      <c r="AB62" s="217"/>
      <c r="AC62" s="217"/>
      <c r="AD62" s="217"/>
      <c r="AE62" s="152"/>
      <c r="AL62" s="126"/>
    </row>
    <row r="63" spans="1:38" hidden="1" outlineLevel="1" x14ac:dyDescent="0.3">
      <c r="A63" s="377" t="s">
        <v>72</v>
      </c>
      <c r="B63" s="378">
        <f>-B58*0.8</f>
        <v>0</v>
      </c>
      <c r="C63" s="379">
        <f>-C58*0.8</f>
        <v>0</v>
      </c>
      <c r="D63" s="378">
        <f>-D58*0.8</f>
        <v>0</v>
      </c>
      <c r="E63" s="378">
        <f>-E58*0.8</f>
        <v>0</v>
      </c>
      <c r="F63" s="378">
        <f>SUM(B63:E63)</f>
        <v>0</v>
      </c>
      <c r="G63" s="380"/>
      <c r="H63" s="380"/>
      <c r="L63" s="126"/>
      <c r="M63" s="126"/>
      <c r="N63" s="126"/>
      <c r="O63" s="618"/>
      <c r="P63" s="126"/>
      <c r="Q63" s="126"/>
      <c r="R63" s="126"/>
      <c r="S63" s="126"/>
      <c r="T63" s="126"/>
      <c r="U63" s="126"/>
      <c r="V63" s="126"/>
      <c r="W63" s="126"/>
      <c r="X63" s="126"/>
      <c r="Y63" s="126"/>
      <c r="Z63" s="126"/>
      <c r="AB63" s="217"/>
      <c r="AC63" s="217"/>
      <c r="AD63" s="217"/>
      <c r="AE63" s="152"/>
      <c r="AL63" s="126"/>
    </row>
    <row r="64" spans="1:38" hidden="1" outlineLevel="1" x14ac:dyDescent="0.3">
      <c r="A64" s="372" t="s">
        <v>73</v>
      </c>
      <c r="B64" s="381">
        <f>-B59*0.4</f>
        <v>0</v>
      </c>
      <c r="C64" s="380">
        <f>-C59*0.4</f>
        <v>0</v>
      </c>
      <c r="D64" s="381">
        <f>-D59*0.4</f>
        <v>0</v>
      </c>
      <c r="E64" s="381">
        <f>-E59*0.4</f>
        <v>0</v>
      </c>
      <c r="F64" s="381">
        <f>SUM(B64:E64)</f>
        <v>0</v>
      </c>
      <c r="G64" s="380"/>
      <c r="H64" s="380"/>
      <c r="L64" s="126"/>
      <c r="M64" s="126"/>
      <c r="N64" s="126"/>
      <c r="O64" s="618"/>
      <c r="P64" s="126"/>
      <c r="Q64" s="126"/>
      <c r="R64" s="126"/>
      <c r="S64" s="126"/>
      <c r="T64" s="126"/>
      <c r="U64" s="126"/>
      <c r="V64" s="126"/>
      <c r="W64" s="126"/>
      <c r="X64" s="126"/>
      <c r="Y64" s="126"/>
      <c r="Z64" s="126"/>
      <c r="AB64" s="217"/>
      <c r="AC64" s="217"/>
      <c r="AD64" s="217"/>
      <c r="AE64" s="152"/>
      <c r="AL64" s="126"/>
    </row>
    <row r="65" spans="1:38" hidden="1" outlineLevel="1" x14ac:dyDescent="0.3">
      <c r="A65" s="372" t="s">
        <v>74</v>
      </c>
      <c r="B65" s="381">
        <v>0</v>
      </c>
      <c r="C65" s="380">
        <v>0</v>
      </c>
      <c r="D65" s="381">
        <v>0</v>
      </c>
      <c r="E65" s="381">
        <v>0</v>
      </c>
      <c r="F65" s="381">
        <f>SUM(B65:E65)</f>
        <v>0</v>
      </c>
      <c r="G65" s="380"/>
      <c r="H65" s="380"/>
      <c r="L65" s="126"/>
      <c r="M65" s="126"/>
      <c r="N65" s="126"/>
      <c r="O65" s="618"/>
      <c r="P65" s="126"/>
      <c r="Q65" s="126"/>
      <c r="R65" s="126"/>
      <c r="S65" s="126"/>
      <c r="T65" s="126"/>
      <c r="U65" s="126"/>
      <c r="V65" s="126"/>
      <c r="W65" s="126"/>
      <c r="X65" s="126"/>
      <c r="Y65" s="126"/>
      <c r="Z65" s="126"/>
      <c r="AB65" s="217"/>
      <c r="AC65" s="217"/>
      <c r="AD65" s="217"/>
      <c r="AE65" s="152"/>
      <c r="AL65" s="126"/>
    </row>
    <row r="66" spans="1:38" hidden="1" outlineLevel="1" x14ac:dyDescent="0.3">
      <c r="A66" s="14" t="s">
        <v>35</v>
      </c>
      <c r="B66" s="15">
        <f>SUM(B63:B65)</f>
        <v>0</v>
      </c>
      <c r="C66" s="16">
        <f>SUM(C63:C65)</f>
        <v>0</v>
      </c>
      <c r="D66" s="15">
        <f>SUM(D63:D65)</f>
        <v>0</v>
      </c>
      <c r="E66" s="15">
        <f>SUM(E63:E65)</f>
        <v>0</v>
      </c>
      <c r="F66" s="15">
        <f>SUM(F63:F65)</f>
        <v>0</v>
      </c>
      <c r="G66" s="24"/>
      <c r="H66" s="24"/>
      <c r="L66" s="126"/>
      <c r="M66" s="126"/>
      <c r="N66" s="126"/>
      <c r="O66" s="618"/>
      <c r="P66" s="126"/>
      <c r="Q66" s="126"/>
      <c r="R66" s="126"/>
      <c r="S66" s="126"/>
      <c r="T66" s="126"/>
      <c r="U66" s="126"/>
      <c r="V66" s="126"/>
      <c r="W66" s="126"/>
      <c r="X66" s="126"/>
      <c r="Y66" s="126"/>
      <c r="Z66" s="126"/>
      <c r="AB66" s="217"/>
      <c r="AC66" s="217"/>
      <c r="AD66" s="217"/>
      <c r="AE66" s="152"/>
      <c r="AL66" s="126"/>
    </row>
    <row r="67" spans="1:38" hidden="1" outlineLevel="1" x14ac:dyDescent="0.3">
      <c r="L67" s="126"/>
      <c r="M67" s="126"/>
      <c r="N67" s="126"/>
      <c r="O67" s="618"/>
      <c r="P67" s="126"/>
      <c r="Q67" s="126"/>
      <c r="R67" s="126"/>
      <c r="S67" s="126"/>
      <c r="T67" s="126"/>
      <c r="U67" s="126"/>
      <c r="V67" s="126"/>
      <c r="W67" s="126"/>
      <c r="X67" s="126"/>
      <c r="Y67" s="126"/>
      <c r="Z67" s="126"/>
      <c r="AB67" s="217"/>
      <c r="AC67" s="217"/>
      <c r="AD67" s="217"/>
      <c r="AE67" s="152"/>
      <c r="AL67" s="126"/>
    </row>
    <row r="68" spans="1:38" hidden="1" outlineLevel="1" x14ac:dyDescent="0.3">
      <c r="A68" s="14" t="s">
        <v>77</v>
      </c>
      <c r="B68" s="15">
        <f>B44+B55+B66</f>
        <v>0</v>
      </c>
      <c r="C68" s="15">
        <f>C44+C55+C66</f>
        <v>0</v>
      </c>
      <c r="D68" s="15">
        <f>D44+D55+D66</f>
        <v>0</v>
      </c>
      <c r="E68" s="15">
        <f>E44+E55+E66</f>
        <v>0</v>
      </c>
      <c r="F68" s="15">
        <f>SUM(B68:E68)</f>
        <v>0</v>
      </c>
      <c r="G68" s="24"/>
      <c r="H68" s="24"/>
      <c r="L68" s="126"/>
      <c r="M68" s="126"/>
      <c r="N68" s="126"/>
      <c r="O68" s="618"/>
      <c r="P68" s="126"/>
      <c r="Q68" s="126"/>
      <c r="R68" s="126"/>
      <c r="S68" s="126"/>
      <c r="T68" s="126"/>
      <c r="U68" s="126"/>
      <c r="V68" s="126"/>
      <c r="W68" s="126"/>
      <c r="X68" s="126"/>
      <c r="Y68" s="126"/>
      <c r="Z68" s="126"/>
      <c r="AB68" s="217"/>
      <c r="AC68" s="217"/>
      <c r="AD68" s="217"/>
      <c r="AE68" s="152"/>
      <c r="AL68" s="126"/>
    </row>
    <row r="69" spans="1:38" collapsed="1" x14ac:dyDescent="0.3"/>
  </sheetData>
  <customSheetViews>
    <customSheetView guid="{242A1D50-B023-4375-88F3-03330C83BB86}" showPageBreaks="1" fitToPage="1" printArea="1" hiddenRows="1" hiddenColumns="1" topLeftCell="G1">
      <pane ySplit="2" topLeftCell="A3" activePane="bottomLeft" state="frozen"/>
      <selection pane="bottomLeft" activeCell="Z74" sqref="Z74"/>
      <pageMargins left="0" right="0" top="0" bottom="0" header="0" footer="0"/>
      <pageSetup paperSize="9" scale="42"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fitToPage="1" hiddenRows="1" hiddenColumns="1" topLeftCell="G1">
      <pane ySplit="2" topLeftCell="A3" activePane="bottomLeft" state="frozen"/>
      <selection pane="bottomLeft" activeCell="Z74" sqref="Z74"/>
      <pageMargins left="0" right="0" top="0" bottom="0" header="0" footer="0"/>
      <pageSetup paperSize="9" scale="48"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fitToPage="1" hiddenRows="1" hiddenColumns="1" topLeftCell="G1">
      <pane ySplit="2" topLeftCell="A3" activePane="bottomLeft" state="frozen"/>
      <selection pane="bottomLeft" activeCell="Z74" sqref="Z74"/>
      <pageMargins left="0" right="0" top="0" bottom="0" header="0" footer="0"/>
      <pageSetup paperSize="9" scale="48"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fitToPage="1" hiddenRows="1" hiddenColumns="1" topLeftCell="G1">
      <pane ySplit="2" topLeftCell="A3" activePane="bottomLeft" state="frozen"/>
      <selection pane="bottomLeft" activeCell="Z74" sqref="Z74"/>
      <pageMargins left="0" right="0" top="0" bottom="0" header="0" footer="0"/>
      <pageSetup paperSize="9" scale="42"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fitToPage="1" hiddenRows="1" hiddenColumns="1" topLeftCell="G1">
      <pane ySplit="2" topLeftCell="A3" activePane="bottomLeft" state="frozen"/>
      <selection pane="bottomLeft" activeCell="Z74" sqref="Z74"/>
      <pageMargins left="0" right="0" top="0" bottom="0" header="0" footer="0"/>
      <pageSetup paperSize="9" scale="42"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fitToPage="1" hiddenRows="1" hiddenColumns="1" topLeftCell="G1">
      <pane ySplit="2" topLeftCell="A3" activePane="bottomLeft" state="frozen"/>
      <selection pane="bottomLeft" activeCell="Z74" sqref="Z74"/>
      <pageMargins left="0" right="0" top="0" bottom="0" header="0" footer="0"/>
      <pageSetup paperSize="9" scale="42"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howPageBreaks="1" fitToPage="1" printArea="1" hiddenRows="1" hiddenColumns="1" topLeftCell="G1">
      <pane ySplit="2" topLeftCell="A3" activePane="bottomLeft" state="frozen"/>
      <selection pane="bottomLeft" activeCell="Z74" sqref="Z74"/>
      <pageMargins left="0" right="0" top="0" bottom="0" header="0" footer="0"/>
      <pageSetup paperSize="9" scale="42" fitToHeight="0" orientation="landscape" r:id="rId7"/>
      <headerFooter alignWithMargins="0">
        <oddHeader>&amp;C&amp;"Arial,Bold"General Fund Budget Proposals Summary&amp;R&amp;"Arial,Bold"Appendix 3</oddHeader>
        <oddFooter>&amp;C&amp;P of &amp;N</oddFooter>
      </headerFooter>
    </customSheetView>
  </customSheetViews>
  <mergeCells count="37">
    <mergeCell ref="A1:AB1"/>
    <mergeCell ref="K6:L6"/>
    <mergeCell ref="I6:J6"/>
    <mergeCell ref="C6:D6"/>
    <mergeCell ref="E6:F6"/>
    <mergeCell ref="G6:H6"/>
    <mergeCell ref="A2:AC2"/>
    <mergeCell ref="M6:N6"/>
    <mergeCell ref="O6:P6"/>
    <mergeCell ref="C12:D12"/>
    <mergeCell ref="E12:F12"/>
    <mergeCell ref="I12:J12"/>
    <mergeCell ref="K18:L18"/>
    <mergeCell ref="G18:H18"/>
    <mergeCell ref="G12:H12"/>
    <mergeCell ref="E18:F18"/>
    <mergeCell ref="I18:J18"/>
    <mergeCell ref="K12:L12"/>
    <mergeCell ref="C30:D30"/>
    <mergeCell ref="E30:F30"/>
    <mergeCell ref="I30:J30"/>
    <mergeCell ref="C24:D24"/>
    <mergeCell ref="O18:P18"/>
    <mergeCell ref="K30:L30"/>
    <mergeCell ref="G30:H30"/>
    <mergeCell ref="C18:D18"/>
    <mergeCell ref="K24:L24"/>
    <mergeCell ref="E24:F24"/>
    <mergeCell ref="G24:H24"/>
    <mergeCell ref="I24:J24"/>
    <mergeCell ref="O12:P12"/>
    <mergeCell ref="O24:P24"/>
    <mergeCell ref="O30:P30"/>
    <mergeCell ref="M12:N12"/>
    <mergeCell ref="M18:N18"/>
    <mergeCell ref="M30:N30"/>
    <mergeCell ref="M24:N24"/>
  </mergeCells>
  <pageMargins left="0.74803149606299213" right="0.74803149606299213" top="0.98425196850393704" bottom="0.98425196850393704" header="0.51181102362204722" footer="0.51181102362204722"/>
  <pageSetup paperSize="9" scale="63" fitToHeight="0" orientation="landscape" r:id="rId8"/>
  <headerFooter alignWithMargins="0">
    <oddHeader>&amp;C&amp;"Arial,Bold"General Fund Budget Proposals Summary&amp;R&amp;"Arial,Bold"Appendix 3</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theme="2" tint="-0.249977111117893"/>
    <pageSetUpPr fitToPage="1"/>
  </sheetPr>
  <dimension ref="A1:T99"/>
  <sheetViews>
    <sheetView showGridLines="0" zoomScale="80" zoomScaleNormal="80" workbookViewId="0">
      <pane ySplit="3" topLeftCell="A12" activePane="bottomLeft" state="frozen"/>
      <selection activeCell="A61" sqref="A61"/>
      <selection pane="bottomLeft" activeCell="C22" sqref="C22"/>
    </sheetView>
  </sheetViews>
  <sheetFormatPr defaultColWidth="9.453125" defaultRowHeight="14" x14ac:dyDescent="0.25"/>
  <cols>
    <col min="1" max="1" width="7" style="50" bestFit="1" customWidth="1"/>
    <col min="2" max="2" width="28.453125" style="39" customWidth="1"/>
    <col min="3" max="3" width="63.7265625" style="39" customWidth="1"/>
    <col min="4" max="4" width="2.54296875" style="810" customWidth="1"/>
    <col min="5" max="5" width="7.54296875" style="832" customWidth="1"/>
    <col min="6" max="6" width="9" style="39" bestFit="1" customWidth="1"/>
    <col min="7" max="9" width="10.453125" style="39" customWidth="1"/>
    <col min="10" max="10" width="1.453125" style="810" customWidth="1"/>
    <col min="11" max="11" width="7.54296875" style="39" customWidth="1"/>
    <col min="12" max="14" width="8.453125" style="39" customWidth="1"/>
    <col min="15" max="15" width="9.54296875" style="39" customWidth="1"/>
    <col min="16" max="16" width="2.54296875" style="39" customWidth="1"/>
    <col min="17" max="17" width="9.453125" style="39"/>
    <col min="18" max="18" width="10" style="39" bestFit="1" customWidth="1"/>
    <col min="19" max="16384" width="9.453125" style="39"/>
  </cols>
  <sheetData>
    <row r="1" spans="1:15" ht="34.5" customHeight="1" x14ac:dyDescent="0.25">
      <c r="B1" s="725" t="s">
        <v>254</v>
      </c>
      <c r="C1" s="272"/>
      <c r="D1" s="819"/>
      <c r="E1" s="819"/>
      <c r="F1" s="272"/>
      <c r="G1" s="272"/>
      <c r="H1" s="272"/>
      <c r="I1" s="272"/>
      <c r="K1" s="42"/>
      <c r="L1" s="42"/>
      <c r="M1" s="42"/>
      <c r="N1" s="42"/>
    </row>
    <row r="2" spans="1:15" ht="21.75" customHeight="1" x14ac:dyDescent="0.25">
      <c r="A2" s="40"/>
      <c r="C2" s="41" t="s">
        <v>78</v>
      </c>
      <c r="D2" s="820"/>
      <c r="E2" s="821"/>
      <c r="F2" s="182" t="s">
        <v>79</v>
      </c>
      <c r="G2" s="182" t="s">
        <v>80</v>
      </c>
      <c r="H2" s="182" t="s">
        <v>81</v>
      </c>
      <c r="I2" s="182" t="s">
        <v>82</v>
      </c>
      <c r="J2" s="839"/>
      <c r="K2" s="239"/>
      <c r="L2" s="239"/>
      <c r="M2" s="239"/>
      <c r="N2" s="239"/>
      <c r="O2" s="239"/>
    </row>
    <row r="3" spans="1:15" s="67" customFormat="1" ht="44" x14ac:dyDescent="0.25">
      <c r="A3" s="105"/>
      <c r="C3" s="104"/>
      <c r="D3" s="820"/>
      <c r="E3" s="822" t="s">
        <v>83</v>
      </c>
      <c r="F3" s="182" t="s">
        <v>84</v>
      </c>
      <c r="G3" s="182" t="s">
        <v>84</v>
      </c>
      <c r="H3" s="182" t="s">
        <v>84</v>
      </c>
      <c r="I3" s="182" t="s">
        <v>84</v>
      </c>
      <c r="J3" s="839"/>
      <c r="K3" s="183" t="s">
        <v>79</v>
      </c>
      <c r="L3" s="183" t="s">
        <v>80</v>
      </c>
      <c r="M3" s="183" t="s">
        <v>81</v>
      </c>
      <c r="N3" s="183" t="s">
        <v>82</v>
      </c>
      <c r="O3" s="428" t="s">
        <v>35</v>
      </c>
    </row>
    <row r="4" spans="1:15" s="67" customFormat="1" x14ac:dyDescent="0.25">
      <c r="A4" s="105"/>
      <c r="B4" s="104"/>
      <c r="D4" s="810"/>
      <c r="E4" s="822"/>
      <c r="F4" s="99"/>
      <c r="G4" s="99"/>
      <c r="H4" s="99"/>
      <c r="I4" s="99"/>
      <c r="J4" s="810"/>
      <c r="K4" s="198"/>
      <c r="L4" s="198"/>
      <c r="M4" s="198"/>
      <c r="N4" s="198"/>
      <c r="O4" s="198">
        <f>+SUM(P4:P4)</f>
        <v>0</v>
      </c>
    </row>
    <row r="5" spans="1:15" s="67" customFormat="1" x14ac:dyDescent="0.25">
      <c r="A5" s="105"/>
      <c r="B5" s="104" t="s">
        <v>8</v>
      </c>
      <c r="D5" s="810"/>
      <c r="E5" s="808"/>
      <c r="F5" s="142"/>
      <c r="G5" s="142"/>
      <c r="H5" s="142"/>
      <c r="I5" s="142"/>
      <c r="J5" s="810"/>
    </row>
    <row r="6" spans="1:15" s="67" customFormat="1" x14ac:dyDescent="0.25">
      <c r="A6" s="105"/>
      <c r="B6" s="153"/>
      <c r="C6" s="154"/>
      <c r="D6" s="823"/>
      <c r="E6" s="824"/>
      <c r="F6" s="207"/>
      <c r="G6" s="207"/>
      <c r="H6" s="207"/>
      <c r="I6" s="207"/>
      <c r="J6" s="810"/>
      <c r="K6" s="190"/>
      <c r="L6" s="190"/>
      <c r="M6" s="190"/>
      <c r="N6" s="190"/>
      <c r="O6" s="190">
        <f>+SUM(K6:N6)</f>
        <v>0</v>
      </c>
    </row>
    <row r="7" spans="1:15" s="67" customFormat="1" x14ac:dyDescent="0.25">
      <c r="A7" s="105"/>
      <c r="B7" s="205"/>
      <c r="C7" s="280"/>
      <c r="D7" s="857"/>
      <c r="E7" s="858"/>
      <c r="F7" s="207"/>
      <c r="G7" s="207"/>
      <c r="H7" s="207"/>
      <c r="I7" s="207"/>
      <c r="J7" s="810"/>
      <c r="K7" s="190"/>
      <c r="L7" s="190"/>
      <c r="M7" s="190"/>
      <c r="N7" s="190"/>
      <c r="O7" s="190">
        <f t="shared" ref="O7" si="0">+SUM(K7:N7)</f>
        <v>0</v>
      </c>
    </row>
    <row r="8" spans="1:15" s="67" customFormat="1" x14ac:dyDescent="0.25">
      <c r="A8" s="105"/>
      <c r="B8" s="191"/>
      <c r="C8" s="192"/>
      <c r="D8" s="816"/>
      <c r="E8" s="808"/>
      <c r="F8" s="193"/>
      <c r="G8" s="193"/>
      <c r="H8" s="193"/>
      <c r="I8" s="193"/>
      <c r="J8" s="810"/>
      <c r="K8" s="194"/>
      <c r="L8" s="194"/>
      <c r="M8" s="194"/>
      <c r="N8" s="194"/>
      <c r="O8" s="194"/>
    </row>
    <row r="9" spans="1:15" s="67" customFormat="1" ht="15.75" customHeight="1" x14ac:dyDescent="0.25">
      <c r="A9" s="105"/>
      <c r="B9" s="273" t="s">
        <v>85</v>
      </c>
      <c r="C9" s="273"/>
      <c r="D9" s="825"/>
      <c r="E9" s="808"/>
      <c r="F9" s="224">
        <f>SUM(F6:F8)</f>
        <v>0</v>
      </c>
      <c r="G9" s="224">
        <f>SUM(G6:G8)</f>
        <v>0</v>
      </c>
      <c r="H9" s="224">
        <f>SUM(H6:H8)</f>
        <v>0</v>
      </c>
      <c r="I9" s="224">
        <f>SUM(I6:I8)</f>
        <v>0</v>
      </c>
      <c r="J9" s="810"/>
      <c r="K9" s="224">
        <f>SUM(K6:K8)</f>
        <v>0</v>
      </c>
      <c r="L9" s="224">
        <f>SUM(L6:L8)</f>
        <v>0</v>
      </c>
      <c r="M9" s="224">
        <f>SUM(M6:M8)</f>
        <v>0</v>
      </c>
      <c r="N9" s="224">
        <f>SUM(N6:N8)</f>
        <v>0</v>
      </c>
      <c r="O9" s="224">
        <f>SUM(O6:O8)</f>
        <v>0</v>
      </c>
    </row>
    <row r="10" spans="1:15" s="67" customFormat="1" ht="11.25" customHeight="1" x14ac:dyDescent="0.25">
      <c r="A10" s="105"/>
      <c r="D10" s="810"/>
      <c r="E10" s="832"/>
      <c r="F10" s="142"/>
      <c r="G10" s="142"/>
      <c r="H10" s="142"/>
      <c r="I10" s="142"/>
      <c r="J10" s="810"/>
      <c r="K10" s="198"/>
      <c r="L10" s="198"/>
      <c r="M10" s="198"/>
      <c r="N10" s="198"/>
      <c r="O10" s="198"/>
    </row>
    <row r="11" spans="1:15" s="67" customFormat="1" x14ac:dyDescent="0.25">
      <c r="A11" s="105"/>
      <c r="B11" s="104" t="s">
        <v>9</v>
      </c>
      <c r="D11" s="810"/>
      <c r="E11" s="808"/>
      <c r="F11" s="142"/>
      <c r="G11" s="142"/>
      <c r="H11" s="142"/>
      <c r="I11" s="142"/>
      <c r="J11" s="810"/>
    </row>
    <row r="12" spans="1:15" s="67" customFormat="1" ht="28" x14ac:dyDescent="0.25">
      <c r="A12" s="302">
        <v>1</v>
      </c>
      <c r="B12" s="646" t="s">
        <v>255</v>
      </c>
      <c r="C12" s="646" t="s">
        <v>659</v>
      </c>
      <c r="D12" s="823"/>
      <c r="E12" s="824"/>
      <c r="F12" s="638">
        <f>-168+168</f>
        <v>0</v>
      </c>
      <c r="G12" s="638">
        <v>-168</v>
      </c>
      <c r="H12" s="666"/>
      <c r="I12" s="666"/>
      <c r="J12" s="810"/>
      <c r="K12" s="642"/>
      <c r="L12" s="642"/>
      <c r="M12" s="642"/>
      <c r="N12" s="642"/>
      <c r="O12" s="642">
        <f t="shared" ref="O12:O20" si="1">+SUM(K12:N12)</f>
        <v>0</v>
      </c>
    </row>
    <row r="13" spans="1:15" s="67" customFormat="1" ht="28" x14ac:dyDescent="0.25">
      <c r="A13" s="302">
        <f>A12+1</f>
        <v>2</v>
      </c>
      <c r="B13" s="186" t="s">
        <v>256</v>
      </c>
      <c r="C13" s="186" t="s">
        <v>257</v>
      </c>
      <c r="D13" s="816"/>
      <c r="E13" s="808"/>
      <c r="F13" s="189">
        <v>160</v>
      </c>
      <c r="G13" s="189"/>
      <c r="H13" s="291"/>
      <c r="I13" s="291"/>
      <c r="J13" s="810"/>
      <c r="K13" s="190"/>
      <c r="L13" s="190"/>
      <c r="M13" s="190"/>
      <c r="N13" s="190"/>
      <c r="O13" s="642">
        <f t="shared" si="1"/>
        <v>0</v>
      </c>
    </row>
    <row r="14" spans="1:15" s="67" customFormat="1" x14ac:dyDescent="0.25">
      <c r="A14" s="302">
        <v>3</v>
      </c>
      <c r="B14" s="734" t="s">
        <v>632</v>
      </c>
      <c r="C14" s="734" t="s">
        <v>633</v>
      </c>
      <c r="D14" s="816"/>
      <c r="E14" s="808"/>
      <c r="F14" s="636">
        <v>67</v>
      </c>
      <c r="G14" s="636"/>
      <c r="H14" s="664"/>
      <c r="I14" s="664"/>
      <c r="J14" s="810"/>
      <c r="K14" s="652"/>
      <c r="L14" s="652"/>
      <c r="M14" s="652"/>
      <c r="N14" s="652"/>
      <c r="O14" s="652">
        <f t="shared" si="1"/>
        <v>0</v>
      </c>
    </row>
    <row r="15" spans="1:15" s="67" customFormat="1" x14ac:dyDescent="0.25">
      <c r="A15" s="302">
        <v>4</v>
      </c>
      <c r="B15" s="734" t="s">
        <v>632</v>
      </c>
      <c r="C15" s="734" t="s">
        <v>634</v>
      </c>
      <c r="D15" s="816"/>
      <c r="E15" s="808"/>
      <c r="F15" s="636">
        <v>15</v>
      </c>
      <c r="G15" s="636"/>
      <c r="H15" s="664"/>
      <c r="I15" s="664"/>
      <c r="J15" s="810"/>
      <c r="K15" s="652"/>
      <c r="L15" s="652"/>
      <c r="M15" s="652"/>
      <c r="N15" s="652"/>
      <c r="O15" s="652">
        <f t="shared" si="1"/>
        <v>0</v>
      </c>
    </row>
    <row r="16" spans="1:15" s="67" customFormat="1" x14ac:dyDescent="0.25">
      <c r="A16" s="302">
        <v>5</v>
      </c>
      <c r="B16" s="734" t="s">
        <v>632</v>
      </c>
      <c r="C16" s="734" t="s">
        <v>635</v>
      </c>
      <c r="D16" s="816"/>
      <c r="E16" s="808"/>
      <c r="F16" s="636">
        <v>37</v>
      </c>
      <c r="G16" s="636"/>
      <c r="H16" s="664"/>
      <c r="I16" s="664"/>
      <c r="J16" s="810"/>
      <c r="K16" s="652">
        <v>1</v>
      </c>
      <c r="L16" s="652"/>
      <c r="M16" s="652"/>
      <c r="N16" s="652"/>
      <c r="O16" s="652">
        <f t="shared" si="1"/>
        <v>1</v>
      </c>
    </row>
    <row r="17" spans="1:20" s="67" customFormat="1" x14ac:dyDescent="0.25">
      <c r="A17" s="302">
        <v>6</v>
      </c>
      <c r="B17" s="734" t="s">
        <v>636</v>
      </c>
      <c r="C17" s="734" t="s">
        <v>637</v>
      </c>
      <c r="D17" s="816"/>
      <c r="E17" s="808"/>
      <c r="F17" s="636">
        <v>15</v>
      </c>
      <c r="G17" s="636"/>
      <c r="H17" s="664"/>
      <c r="I17" s="664"/>
      <c r="J17" s="810"/>
      <c r="K17" s="652"/>
      <c r="L17" s="652"/>
      <c r="M17" s="652"/>
      <c r="N17" s="652"/>
      <c r="O17" s="652">
        <f t="shared" si="1"/>
        <v>0</v>
      </c>
    </row>
    <row r="18" spans="1:20" s="67" customFormat="1" x14ac:dyDescent="0.25">
      <c r="A18" s="302">
        <v>7</v>
      </c>
      <c r="B18" s="734" t="s">
        <v>636</v>
      </c>
      <c r="C18" s="734" t="s">
        <v>638</v>
      </c>
      <c r="D18" s="816"/>
      <c r="E18" s="808"/>
      <c r="F18" s="636">
        <v>15</v>
      </c>
      <c r="G18" s="636"/>
      <c r="H18" s="664"/>
      <c r="I18" s="664"/>
      <c r="J18" s="810"/>
      <c r="K18" s="652"/>
      <c r="L18" s="652"/>
      <c r="M18" s="652"/>
      <c r="N18" s="652"/>
      <c r="O18" s="652">
        <f t="shared" si="1"/>
        <v>0</v>
      </c>
    </row>
    <row r="19" spans="1:20" s="67" customFormat="1" x14ac:dyDescent="0.25">
      <c r="A19" s="302">
        <v>8</v>
      </c>
      <c r="B19" s="734" t="s">
        <v>639</v>
      </c>
      <c r="C19" s="734" t="s">
        <v>640</v>
      </c>
      <c r="D19" s="816"/>
      <c r="E19" s="808"/>
      <c r="F19" s="636">
        <v>15</v>
      </c>
      <c r="G19" s="636"/>
      <c r="H19" s="664"/>
      <c r="I19" s="664"/>
      <c r="J19" s="810"/>
      <c r="K19" s="652"/>
      <c r="L19" s="652"/>
      <c r="M19" s="652"/>
      <c r="N19" s="652"/>
      <c r="O19" s="652">
        <f t="shared" si="1"/>
        <v>0</v>
      </c>
    </row>
    <row r="20" spans="1:20" s="810" customFormat="1" x14ac:dyDescent="0.25">
      <c r="A20" s="854"/>
      <c r="B20" s="855"/>
      <c r="C20" s="855"/>
      <c r="D20" s="816"/>
      <c r="E20" s="808"/>
      <c r="F20" s="856"/>
      <c r="G20" s="856"/>
      <c r="H20" s="850"/>
      <c r="I20" s="850"/>
      <c r="K20" s="811"/>
      <c r="L20" s="811"/>
      <c r="M20" s="811"/>
      <c r="N20" s="811"/>
      <c r="O20" s="811">
        <f t="shared" si="1"/>
        <v>0</v>
      </c>
    </row>
    <row r="21" spans="1:20" s="67" customFormat="1" x14ac:dyDescent="0.25">
      <c r="A21" s="119"/>
      <c r="B21" s="96"/>
      <c r="C21" s="122"/>
      <c r="D21" s="859"/>
      <c r="E21" s="829"/>
      <c r="F21" s="118"/>
      <c r="G21" s="118"/>
      <c r="H21" s="118"/>
      <c r="I21" s="118"/>
      <c r="J21" s="810"/>
      <c r="K21" s="202"/>
      <c r="L21" s="202"/>
      <c r="M21" s="202"/>
      <c r="N21" s="202"/>
      <c r="O21" s="202"/>
    </row>
    <row r="22" spans="1:20" s="67" customFormat="1" x14ac:dyDescent="0.25">
      <c r="A22" s="105"/>
      <c r="B22" s="273" t="s">
        <v>88</v>
      </c>
      <c r="C22" s="273"/>
      <c r="D22" s="825"/>
      <c r="E22" s="808"/>
      <c r="F22" s="195">
        <f>SUM(F12:F21)</f>
        <v>324</v>
      </c>
      <c r="G22" s="195">
        <f>SUM(G12:G21)</f>
        <v>-168</v>
      </c>
      <c r="H22" s="195">
        <f>SUM(H12:H21)</f>
        <v>0</v>
      </c>
      <c r="I22" s="195">
        <f>SUM(I12:I21)</f>
        <v>0</v>
      </c>
      <c r="J22" s="810"/>
      <c r="K22" s="196">
        <f>SUM(K12:K21)</f>
        <v>1</v>
      </c>
      <c r="L22" s="196">
        <f>SUM(L12:L21)</f>
        <v>0</v>
      </c>
      <c r="M22" s="196">
        <f>SUM(M12:M21)</f>
        <v>0</v>
      </c>
      <c r="N22" s="196">
        <f>SUM(N12:N21)</f>
        <v>0</v>
      </c>
      <c r="O22" s="196">
        <f>SUM(O12:O21)</f>
        <v>1</v>
      </c>
    </row>
    <row r="23" spans="1:20" s="67" customFormat="1" ht="11.25" customHeight="1" x14ac:dyDescent="0.25">
      <c r="A23" s="105"/>
      <c r="D23" s="810"/>
      <c r="E23" s="832"/>
      <c r="F23" s="142"/>
      <c r="G23" s="142"/>
      <c r="H23" s="142"/>
      <c r="I23" s="142"/>
      <c r="J23" s="810"/>
      <c r="K23" s="198"/>
      <c r="L23" s="198"/>
      <c r="M23" s="198"/>
      <c r="N23" s="198"/>
      <c r="O23" s="198"/>
    </row>
    <row r="24" spans="1:20" s="67" customFormat="1" x14ac:dyDescent="0.25">
      <c r="A24" s="105"/>
      <c r="B24" s="226" t="s">
        <v>10</v>
      </c>
      <c r="C24" s="226"/>
      <c r="D24" s="828"/>
      <c r="E24" s="829"/>
      <c r="F24" s="711"/>
      <c r="G24" s="711"/>
      <c r="H24" s="711"/>
      <c r="I24" s="711"/>
      <c r="J24" s="810"/>
      <c r="K24" s="143"/>
      <c r="L24" s="143"/>
      <c r="M24" s="143"/>
      <c r="N24" s="143"/>
      <c r="O24" s="143"/>
    </row>
    <row r="25" spans="1:20" s="38" customFormat="1" x14ac:dyDescent="0.25">
      <c r="A25" s="105"/>
      <c r="B25" s="412"/>
      <c r="C25" s="187"/>
      <c r="D25" s="823"/>
      <c r="E25" s="832"/>
      <c r="F25" s="189"/>
      <c r="G25" s="189"/>
      <c r="H25" s="189"/>
      <c r="I25" s="189"/>
      <c r="J25" s="810"/>
      <c r="K25" s="190"/>
      <c r="L25" s="190"/>
      <c r="M25" s="190"/>
      <c r="N25" s="190"/>
      <c r="O25" s="190"/>
      <c r="P25" s="144"/>
      <c r="Q25" s="144"/>
      <c r="R25" s="144"/>
      <c r="S25" s="144"/>
      <c r="T25" s="144"/>
    </row>
    <row r="26" spans="1:20" s="67" customFormat="1" ht="13.5" customHeight="1" x14ac:dyDescent="0.25">
      <c r="A26" s="105"/>
      <c r="D26" s="810"/>
      <c r="E26" s="832"/>
      <c r="J26" s="810"/>
      <c r="K26" s="143"/>
      <c r="L26" s="143"/>
      <c r="M26" s="143"/>
      <c r="N26" s="143"/>
      <c r="O26" s="143"/>
    </row>
    <row r="27" spans="1:20" s="67" customFormat="1" ht="13.5" customHeight="1" x14ac:dyDescent="0.25">
      <c r="A27" s="105"/>
      <c r="B27" s="157" t="s">
        <v>89</v>
      </c>
      <c r="C27" s="157"/>
      <c r="D27" s="828"/>
      <c r="E27" s="831"/>
      <c r="F27" s="195">
        <f>+F25</f>
        <v>0</v>
      </c>
      <c r="G27" s="195">
        <f>+G25</f>
        <v>0</v>
      </c>
      <c r="H27" s="195">
        <f>+H25</f>
        <v>0</v>
      </c>
      <c r="I27" s="195">
        <f>+I25</f>
        <v>0</v>
      </c>
      <c r="J27" s="810"/>
      <c r="K27" s="195">
        <f>+K25</f>
        <v>0</v>
      </c>
      <c r="L27" s="195">
        <f>+L25</f>
        <v>0</v>
      </c>
      <c r="M27" s="195">
        <f>+M25</f>
        <v>0</v>
      </c>
      <c r="N27" s="195">
        <f>+N25</f>
        <v>0</v>
      </c>
      <c r="O27" s="195">
        <f>+O25</f>
        <v>0</v>
      </c>
    </row>
    <row r="28" spans="1:20" s="67" customFormat="1" ht="11.25" customHeight="1" x14ac:dyDescent="0.25">
      <c r="A28" s="105"/>
      <c r="D28" s="810"/>
      <c r="E28" s="832"/>
      <c r="F28" s="142"/>
      <c r="G28" s="142"/>
      <c r="H28" s="142"/>
      <c r="I28" s="142"/>
      <c r="J28" s="810"/>
      <c r="K28" s="198"/>
      <c r="L28" s="198"/>
      <c r="M28" s="198"/>
      <c r="N28" s="198"/>
      <c r="O28" s="198"/>
    </row>
    <row r="29" spans="1:20" s="67" customFormat="1" x14ac:dyDescent="0.25">
      <c r="A29" s="105"/>
      <c r="B29" s="95" t="s">
        <v>11</v>
      </c>
      <c r="C29" s="199"/>
      <c r="D29" s="816"/>
      <c r="E29" s="808"/>
      <c r="F29" s="200"/>
      <c r="G29" s="200"/>
      <c r="H29" s="200"/>
      <c r="I29" s="200"/>
      <c r="J29" s="810"/>
      <c r="K29" s="143"/>
      <c r="L29" s="143"/>
      <c r="M29" s="143"/>
      <c r="N29" s="143"/>
      <c r="O29" s="143"/>
    </row>
    <row r="30" spans="1:20" s="67" customFormat="1" ht="14.5" x14ac:dyDescent="0.25">
      <c r="A30" s="105"/>
      <c r="B30" s="153"/>
      <c r="C30" s="225"/>
      <c r="D30" s="860"/>
      <c r="E30" s="861"/>
      <c r="F30" s="207"/>
      <c r="G30" s="207"/>
      <c r="H30" s="207"/>
      <c r="I30" s="207"/>
      <c r="J30" s="810"/>
      <c r="K30" s="190"/>
      <c r="L30" s="190"/>
      <c r="M30" s="190"/>
      <c r="N30" s="190"/>
      <c r="O30" s="190">
        <f t="shared" ref="O30" si="2">+SUM(K30:N30)</f>
        <v>0</v>
      </c>
    </row>
    <row r="31" spans="1:20" s="67" customFormat="1" x14ac:dyDescent="0.25">
      <c r="A31" s="105"/>
      <c r="B31" s="191"/>
      <c r="C31" s="192"/>
      <c r="D31" s="816"/>
      <c r="E31" s="808"/>
      <c r="F31" s="193"/>
      <c r="G31" s="193"/>
      <c r="H31" s="193"/>
      <c r="I31" s="193"/>
      <c r="J31" s="810"/>
      <c r="K31" s="194"/>
      <c r="L31" s="194"/>
      <c r="M31" s="194"/>
      <c r="N31" s="194"/>
      <c r="O31" s="194"/>
    </row>
    <row r="32" spans="1:20" s="67" customFormat="1" x14ac:dyDescent="0.25">
      <c r="A32" s="105"/>
      <c r="B32" s="273" t="s">
        <v>90</v>
      </c>
      <c r="C32" s="273"/>
      <c r="D32" s="825"/>
      <c r="E32" s="808"/>
      <c r="F32" s="195">
        <f>+F30</f>
        <v>0</v>
      </c>
      <c r="G32" s="195">
        <f>+G30</f>
        <v>0</v>
      </c>
      <c r="H32" s="195">
        <f>+H30</f>
        <v>0</v>
      </c>
      <c r="I32" s="195">
        <f>+I30</f>
        <v>0</v>
      </c>
      <c r="J32" s="810"/>
      <c r="K32" s="195">
        <f>+K30</f>
        <v>0</v>
      </c>
      <c r="L32" s="195">
        <f>+L30</f>
        <v>0</v>
      </c>
      <c r="M32" s="195">
        <f>+M30</f>
        <v>0</v>
      </c>
      <c r="N32" s="195">
        <f>+N30</f>
        <v>0</v>
      </c>
      <c r="O32" s="195">
        <f>+O30</f>
        <v>0</v>
      </c>
    </row>
    <row r="33" spans="1:15" s="67" customFormat="1" x14ac:dyDescent="0.25">
      <c r="A33" s="105"/>
      <c r="D33" s="810"/>
      <c r="E33" s="832"/>
      <c r="F33" s="142"/>
      <c r="G33" s="142"/>
      <c r="H33" s="142"/>
      <c r="I33" s="142"/>
      <c r="J33" s="810"/>
      <c r="K33" s="198"/>
      <c r="L33" s="198"/>
      <c r="M33" s="198"/>
      <c r="N33" s="198"/>
      <c r="O33" s="198"/>
    </row>
    <row r="34" spans="1:15" s="67" customFormat="1" x14ac:dyDescent="0.25">
      <c r="A34" s="105"/>
      <c r="B34" s="158" t="s">
        <v>91</v>
      </c>
      <c r="C34" s="158"/>
      <c r="D34" s="862"/>
      <c r="E34" s="832"/>
      <c r="F34" s="142"/>
      <c r="G34" s="142"/>
      <c r="H34" s="142"/>
      <c r="I34" s="142"/>
      <c r="J34" s="810"/>
      <c r="K34" s="201"/>
      <c r="L34" s="201"/>
      <c r="M34" s="201"/>
      <c r="N34" s="201"/>
      <c r="O34" s="201"/>
    </row>
    <row r="35" spans="1:15" s="67" customFormat="1" ht="28" x14ac:dyDescent="0.25">
      <c r="A35" s="121">
        <v>9</v>
      </c>
      <c r="B35" s="646" t="s">
        <v>252</v>
      </c>
      <c r="C35" s="645" t="s">
        <v>258</v>
      </c>
      <c r="D35" s="823"/>
      <c r="E35" s="863" t="s">
        <v>54</v>
      </c>
      <c r="F35" s="666">
        <f>-267-218+85</f>
        <v>-400</v>
      </c>
      <c r="G35" s="666">
        <f>-373+373</f>
        <v>0</v>
      </c>
      <c r="H35" s="666">
        <v>0</v>
      </c>
      <c r="I35" s="666">
        <v>0</v>
      </c>
      <c r="J35" s="810"/>
      <c r="K35" s="642"/>
      <c r="L35" s="642"/>
      <c r="M35" s="642"/>
      <c r="N35" s="642"/>
      <c r="O35" s="642">
        <f t="shared" ref="O35:O42" si="3">+SUM(K35:N35)</f>
        <v>0</v>
      </c>
    </row>
    <row r="36" spans="1:15" s="67" customFormat="1" ht="28" x14ac:dyDescent="0.25">
      <c r="A36" s="121">
        <f>A35+1</f>
        <v>10</v>
      </c>
      <c r="B36" s="646" t="s">
        <v>259</v>
      </c>
      <c r="C36" s="645" t="s">
        <v>260</v>
      </c>
      <c r="D36" s="816"/>
      <c r="E36" s="863" t="s">
        <v>54</v>
      </c>
      <c r="F36" s="666">
        <f>3389-1500</f>
        <v>1889</v>
      </c>
      <c r="G36" s="666">
        <f>3000</f>
        <v>3000</v>
      </c>
      <c r="H36" s="666">
        <f>1500-1500</f>
        <v>0</v>
      </c>
      <c r="I36" s="666">
        <v>0</v>
      </c>
      <c r="J36" s="810"/>
      <c r="K36" s="642"/>
      <c r="L36" s="642"/>
      <c r="M36" s="642"/>
      <c r="N36" s="642"/>
      <c r="O36" s="642">
        <f t="shared" si="3"/>
        <v>0</v>
      </c>
    </row>
    <row r="37" spans="1:15" s="67" customFormat="1" ht="28" x14ac:dyDescent="0.25">
      <c r="A37" s="121">
        <f t="shared" ref="A37:A41" si="4">A36+1</f>
        <v>11</v>
      </c>
      <c r="B37" s="646" t="s">
        <v>261</v>
      </c>
      <c r="C37" s="645" t="s">
        <v>262</v>
      </c>
      <c r="D37" s="816"/>
      <c r="E37" s="863"/>
      <c r="F37" s="666">
        <f>109-109</f>
        <v>0</v>
      </c>
      <c r="G37" s="666">
        <v>260</v>
      </c>
      <c r="H37" s="666">
        <v>0</v>
      </c>
      <c r="I37" s="666">
        <v>0</v>
      </c>
      <c r="J37" s="810"/>
      <c r="K37" s="642"/>
      <c r="L37" s="642"/>
      <c r="M37" s="642"/>
      <c r="N37" s="642"/>
      <c r="O37" s="642">
        <f t="shared" si="3"/>
        <v>0</v>
      </c>
    </row>
    <row r="38" spans="1:15" s="67" customFormat="1" ht="28" x14ac:dyDescent="0.25">
      <c r="A38" s="121">
        <f t="shared" si="4"/>
        <v>12</v>
      </c>
      <c r="B38" s="187" t="s">
        <v>261</v>
      </c>
      <c r="C38" s="187" t="s">
        <v>263</v>
      </c>
      <c r="D38" s="816"/>
      <c r="E38" s="831"/>
      <c r="F38" s="291">
        <v>-10</v>
      </c>
      <c r="G38" s="291">
        <v>0</v>
      </c>
      <c r="H38" s="291">
        <v>0</v>
      </c>
      <c r="I38" s="291">
        <v>0</v>
      </c>
      <c r="J38" s="810"/>
      <c r="K38" s="190"/>
      <c r="L38" s="190"/>
      <c r="M38" s="190"/>
      <c r="N38" s="190"/>
      <c r="O38" s="642">
        <f t="shared" si="3"/>
        <v>0</v>
      </c>
    </row>
    <row r="39" spans="1:15" s="67" customFormat="1" ht="28" x14ac:dyDescent="0.25">
      <c r="A39" s="121">
        <f t="shared" si="4"/>
        <v>13</v>
      </c>
      <c r="B39" s="187" t="s">
        <v>261</v>
      </c>
      <c r="C39" s="187" t="s">
        <v>264</v>
      </c>
      <c r="D39" s="816"/>
      <c r="E39" s="831"/>
      <c r="F39" s="291">
        <v>-10</v>
      </c>
      <c r="G39" s="291">
        <v>0</v>
      </c>
      <c r="H39" s="291">
        <v>0</v>
      </c>
      <c r="I39" s="291">
        <v>0</v>
      </c>
      <c r="J39" s="810"/>
      <c r="K39" s="190"/>
      <c r="L39" s="190"/>
      <c r="M39" s="190"/>
      <c r="N39" s="190"/>
      <c r="O39" s="642">
        <f t="shared" si="3"/>
        <v>0</v>
      </c>
    </row>
    <row r="40" spans="1:15" s="67" customFormat="1" ht="28" x14ac:dyDescent="0.25">
      <c r="A40" s="121">
        <f t="shared" si="4"/>
        <v>14</v>
      </c>
      <c r="B40" s="655" t="s">
        <v>261</v>
      </c>
      <c r="C40" s="655" t="s">
        <v>265</v>
      </c>
      <c r="D40" s="816"/>
      <c r="E40" s="831"/>
      <c r="F40" s="666">
        <f>-50-25-53</f>
        <v>-128</v>
      </c>
      <c r="G40" s="666">
        <f>-50-10+60</f>
        <v>0</v>
      </c>
      <c r="H40" s="666">
        <f>-50-10+60</f>
        <v>0</v>
      </c>
      <c r="I40" s="666">
        <v>0</v>
      </c>
      <c r="J40" s="810"/>
      <c r="K40" s="642"/>
      <c r="L40" s="642"/>
      <c r="M40" s="642"/>
      <c r="N40" s="642"/>
      <c r="O40" s="642">
        <f t="shared" si="3"/>
        <v>0</v>
      </c>
    </row>
    <row r="41" spans="1:15" s="67" customFormat="1" ht="34" customHeight="1" x14ac:dyDescent="0.25">
      <c r="A41" s="121">
        <f t="shared" si="4"/>
        <v>15</v>
      </c>
      <c r="B41" s="635" t="s">
        <v>266</v>
      </c>
      <c r="C41" s="635" t="s">
        <v>267</v>
      </c>
      <c r="D41" s="860"/>
      <c r="E41" s="861"/>
      <c r="F41" s="664">
        <v>-900</v>
      </c>
      <c r="G41" s="649">
        <v>0</v>
      </c>
      <c r="H41" s="664">
        <v>0</v>
      </c>
      <c r="I41" s="664">
        <v>0</v>
      </c>
      <c r="J41" s="810"/>
      <c r="K41" s="652"/>
      <c r="L41" s="652"/>
      <c r="M41" s="652"/>
      <c r="N41" s="652"/>
      <c r="O41" s="642">
        <f t="shared" si="3"/>
        <v>0</v>
      </c>
    </row>
    <row r="42" spans="1:15" s="810" customFormat="1" x14ac:dyDescent="0.25">
      <c r="A42" s="849"/>
      <c r="B42" s="815"/>
      <c r="C42" s="815"/>
      <c r="D42" s="816"/>
      <c r="E42" s="831"/>
      <c r="F42" s="850"/>
      <c r="G42" s="850"/>
      <c r="H42" s="850"/>
      <c r="I42" s="850"/>
      <c r="K42" s="811"/>
      <c r="L42" s="811"/>
      <c r="M42" s="811"/>
      <c r="N42" s="811"/>
      <c r="O42" s="811">
        <f t="shared" si="3"/>
        <v>0</v>
      </c>
    </row>
    <row r="43" spans="1:15" s="67" customFormat="1" x14ac:dyDescent="0.25">
      <c r="A43" s="105"/>
      <c r="D43" s="810"/>
      <c r="E43" s="832"/>
      <c r="J43" s="810"/>
      <c r="K43" s="143"/>
      <c r="L43" s="143"/>
      <c r="M43" s="143"/>
      <c r="N43" s="143"/>
      <c r="O43" s="143"/>
    </row>
    <row r="44" spans="1:15" s="67" customFormat="1" x14ac:dyDescent="0.25">
      <c r="A44" s="105"/>
      <c r="B44" s="157" t="s">
        <v>94</v>
      </c>
      <c r="C44" s="157"/>
      <c r="D44" s="828"/>
      <c r="E44" s="831"/>
      <c r="F44" s="195">
        <f>+SUM(F35:F43)</f>
        <v>441</v>
      </c>
      <c r="G44" s="195">
        <f>+SUM(G35:G43)</f>
        <v>3260</v>
      </c>
      <c r="H44" s="195">
        <f>+SUM(H35:H43)</f>
        <v>0</v>
      </c>
      <c r="I44" s="195">
        <f>+SUM(I35:I43)</f>
        <v>0</v>
      </c>
      <c r="J44" s="810"/>
      <c r="K44" s="195">
        <f>+SUM(K35:K43)</f>
        <v>0</v>
      </c>
      <c r="L44" s="195">
        <f>+SUM(L35:L43)</f>
        <v>0</v>
      </c>
      <c r="M44" s="195">
        <f>+SUM(M35:M43)</f>
        <v>0</v>
      </c>
      <c r="N44" s="195">
        <f>+SUM(N35:N43)</f>
        <v>0</v>
      </c>
      <c r="O44" s="195">
        <f>+SUM(O35:O43)</f>
        <v>0</v>
      </c>
    </row>
    <row r="45" spans="1:15" s="67" customFormat="1" x14ac:dyDescent="0.25">
      <c r="A45" s="105"/>
      <c r="B45" s="157"/>
      <c r="C45" s="157"/>
      <c r="D45" s="828"/>
      <c r="E45" s="831"/>
      <c r="F45" s="99"/>
      <c r="G45" s="99"/>
      <c r="H45" s="99"/>
      <c r="I45" s="99"/>
      <c r="J45" s="810"/>
      <c r="K45" s="99"/>
      <c r="L45" s="99"/>
      <c r="M45" s="99"/>
      <c r="N45" s="99"/>
      <c r="O45" s="99"/>
    </row>
    <row r="46" spans="1:15" s="67" customFormat="1" x14ac:dyDescent="0.25">
      <c r="A46" s="105"/>
      <c r="B46" s="226" t="s">
        <v>95</v>
      </c>
      <c r="C46" s="226"/>
      <c r="D46" s="828"/>
      <c r="E46" s="831"/>
      <c r="F46" s="200"/>
      <c r="G46" s="200"/>
      <c r="H46" s="200"/>
      <c r="I46" s="200"/>
      <c r="J46" s="810"/>
      <c r="K46" s="146"/>
      <c r="L46" s="146"/>
      <c r="M46" s="146"/>
      <c r="N46" s="146"/>
      <c r="O46" s="146"/>
    </row>
    <row r="47" spans="1:15" s="67" customFormat="1" ht="14.5" x14ac:dyDescent="0.25">
      <c r="A47" s="119">
        <f>A41+1</f>
        <v>16</v>
      </c>
      <c r="B47" s="187" t="s">
        <v>268</v>
      </c>
      <c r="C47" s="187" t="s">
        <v>641</v>
      </c>
      <c r="D47" s="860"/>
      <c r="E47" s="861"/>
      <c r="F47" s="291">
        <f>70-100</f>
        <v>-30</v>
      </c>
      <c r="G47" s="207"/>
      <c r="H47" s="291"/>
      <c r="I47" s="291"/>
      <c r="J47" s="810"/>
      <c r="K47" s="190"/>
      <c r="L47" s="190"/>
      <c r="M47" s="190"/>
      <c r="N47" s="190"/>
      <c r="O47" s="190"/>
    </row>
    <row r="48" spans="1:15" s="67" customFormat="1" ht="14.5" x14ac:dyDescent="0.25">
      <c r="A48" s="119">
        <f>A47+1</f>
        <v>17</v>
      </c>
      <c r="B48" s="187" t="s">
        <v>269</v>
      </c>
      <c r="C48" s="187" t="s">
        <v>642</v>
      </c>
      <c r="D48" s="860"/>
      <c r="E48" s="861"/>
      <c r="F48" s="291">
        <f>33-58</f>
        <v>-25</v>
      </c>
      <c r="G48" s="207"/>
      <c r="H48" s="291"/>
      <c r="I48" s="291"/>
      <c r="J48" s="810"/>
      <c r="K48" s="190"/>
      <c r="L48" s="190"/>
      <c r="M48" s="190"/>
      <c r="N48" s="190"/>
      <c r="O48" s="190"/>
    </row>
    <row r="49" spans="1:20" s="67" customFormat="1" ht="14.5" x14ac:dyDescent="0.25">
      <c r="A49" s="119">
        <f t="shared" ref="A49:A51" si="5">A48+1</f>
        <v>18</v>
      </c>
      <c r="B49" s="187" t="s">
        <v>269</v>
      </c>
      <c r="C49" s="187" t="s">
        <v>643</v>
      </c>
      <c r="D49" s="860"/>
      <c r="E49" s="861"/>
      <c r="F49" s="291">
        <v>25</v>
      </c>
      <c r="G49" s="207"/>
      <c r="H49" s="291"/>
      <c r="I49" s="291"/>
      <c r="J49" s="810"/>
      <c r="K49" s="190"/>
      <c r="L49" s="190"/>
      <c r="M49" s="190"/>
      <c r="N49" s="190"/>
      <c r="O49" s="190"/>
    </row>
    <row r="50" spans="1:20" s="67" customFormat="1" ht="28" x14ac:dyDescent="0.25">
      <c r="A50" s="119">
        <f t="shared" si="5"/>
        <v>19</v>
      </c>
      <c r="B50" s="187" t="s">
        <v>270</v>
      </c>
      <c r="C50" s="187" t="s">
        <v>644</v>
      </c>
      <c r="D50" s="860"/>
      <c r="E50" s="861"/>
      <c r="F50" s="291">
        <v>-20</v>
      </c>
      <c r="G50" s="207"/>
      <c r="H50" s="291"/>
      <c r="I50" s="291"/>
      <c r="J50" s="810"/>
      <c r="K50" s="190"/>
      <c r="L50" s="190"/>
      <c r="M50" s="190"/>
      <c r="N50" s="190"/>
      <c r="O50" s="190"/>
    </row>
    <row r="51" spans="1:20" s="67" customFormat="1" ht="14.5" x14ac:dyDescent="0.25">
      <c r="A51" s="119">
        <f t="shared" si="5"/>
        <v>20</v>
      </c>
      <c r="B51" s="643" t="s">
        <v>268</v>
      </c>
      <c r="C51" s="643" t="s">
        <v>271</v>
      </c>
      <c r="D51" s="860"/>
      <c r="E51" s="861"/>
      <c r="F51" s="664">
        <v>15</v>
      </c>
      <c r="G51" s="664"/>
      <c r="H51" s="664"/>
      <c r="I51" s="664"/>
      <c r="J51" s="810"/>
      <c r="K51" s="652"/>
      <c r="L51" s="652"/>
      <c r="M51" s="652"/>
      <c r="N51" s="652"/>
      <c r="O51" s="652"/>
    </row>
    <row r="52" spans="1:20" s="67" customFormat="1" ht="14.5" x14ac:dyDescent="0.25">
      <c r="A52" s="119"/>
      <c r="B52" s="187"/>
      <c r="C52" s="187"/>
      <c r="D52" s="860"/>
      <c r="E52" s="861"/>
      <c r="F52" s="291"/>
      <c r="G52" s="207"/>
      <c r="H52" s="291"/>
      <c r="I52" s="291"/>
      <c r="J52" s="810"/>
      <c r="K52" s="190"/>
      <c r="L52" s="190"/>
      <c r="M52" s="190"/>
      <c r="N52" s="190"/>
      <c r="O52" s="190"/>
    </row>
    <row r="53" spans="1:20" s="67" customFormat="1" ht="13.5" customHeight="1" x14ac:dyDescent="0.25">
      <c r="A53" s="105"/>
      <c r="D53" s="810"/>
      <c r="E53" s="832"/>
      <c r="J53" s="810"/>
      <c r="K53" s="143"/>
      <c r="L53" s="143"/>
      <c r="M53" s="143"/>
      <c r="N53" s="143"/>
      <c r="O53" s="143"/>
    </row>
    <row r="54" spans="1:20" ht="15.75" customHeight="1" x14ac:dyDescent="0.25">
      <c r="B54" s="273" t="s">
        <v>100</v>
      </c>
      <c r="C54" s="273"/>
      <c r="D54" s="825"/>
      <c r="E54" s="808"/>
      <c r="F54" s="195">
        <f>SUM(F47:F53)</f>
        <v>-35</v>
      </c>
      <c r="G54" s="195">
        <f>SUM(G47:G53)</f>
        <v>0</v>
      </c>
      <c r="H54" s="195">
        <f>SUM(H47:H53)</f>
        <v>0</v>
      </c>
      <c r="I54" s="195">
        <f>SUM(I47:I53)</f>
        <v>0</v>
      </c>
      <c r="K54" s="195">
        <f>SUM(K47:K53)</f>
        <v>0</v>
      </c>
      <c r="L54" s="195">
        <f>SUM(L47:L53)</f>
        <v>0</v>
      </c>
      <c r="M54" s="195">
        <f>SUM(M47:M53)</f>
        <v>0</v>
      </c>
      <c r="N54" s="195">
        <f>SUM(N47:N53)</f>
        <v>0</v>
      </c>
      <c r="O54" s="195">
        <f>SUM(O47:O53)</f>
        <v>0</v>
      </c>
    </row>
    <row r="55" spans="1:20" s="67" customFormat="1" ht="13.5" customHeight="1" x14ac:dyDescent="0.25">
      <c r="A55" s="105"/>
      <c r="D55" s="810"/>
      <c r="E55" s="832"/>
      <c r="J55" s="810"/>
      <c r="K55" s="143"/>
      <c r="L55" s="143"/>
      <c r="M55" s="143"/>
      <c r="N55" s="143"/>
      <c r="O55" s="143"/>
    </row>
    <row r="56" spans="1:20" s="67" customFormat="1" ht="13.5" hidden="1" customHeight="1" x14ac:dyDescent="0.25">
      <c r="A56" s="105"/>
      <c r="B56" s="226" t="s">
        <v>226</v>
      </c>
      <c r="C56" s="226"/>
      <c r="D56" s="828"/>
      <c r="E56" s="808"/>
      <c r="F56" s="200"/>
      <c r="G56" s="200"/>
      <c r="H56" s="200"/>
      <c r="I56" s="200"/>
      <c r="J56" s="810"/>
      <c r="K56" s="143"/>
      <c r="L56" s="143"/>
      <c r="M56" s="143"/>
      <c r="N56" s="143"/>
    </row>
    <row r="57" spans="1:20" s="67" customFormat="1" ht="14.25" hidden="1" customHeight="1" x14ac:dyDescent="0.25">
      <c r="A57" s="105"/>
      <c r="B57" s="186"/>
      <c r="C57" s="187"/>
      <c r="D57" s="823"/>
      <c r="E57" s="824"/>
      <c r="F57" s="189"/>
      <c r="G57" s="189"/>
      <c r="H57" s="189"/>
      <c r="I57" s="189"/>
      <c r="J57" s="810"/>
      <c r="K57" s="190"/>
      <c r="L57" s="190"/>
      <c r="M57" s="190"/>
      <c r="N57" s="190"/>
      <c r="O57" s="190">
        <f t="shared" ref="O57" si="6">+SUM(K57:N57)</f>
        <v>0</v>
      </c>
    </row>
    <row r="58" spans="1:20" ht="14.25" hidden="1" customHeight="1" x14ac:dyDescent="0.25">
      <c r="B58" s="191"/>
      <c r="C58" s="192"/>
      <c r="D58" s="816"/>
      <c r="E58" s="808"/>
      <c r="F58" s="193"/>
      <c r="G58" s="193"/>
      <c r="H58" s="193"/>
      <c r="I58" s="193"/>
      <c r="K58" s="143"/>
      <c r="L58" s="143"/>
      <c r="M58" s="143"/>
      <c r="N58" s="143"/>
      <c r="O58" s="143"/>
    </row>
    <row r="59" spans="1:20" ht="15.75" hidden="1" customHeight="1" x14ac:dyDescent="0.25">
      <c r="B59" s="273" t="s">
        <v>272</v>
      </c>
      <c r="C59" s="273"/>
      <c r="D59" s="825"/>
      <c r="E59" s="808"/>
      <c r="F59" s="195">
        <f t="shared" ref="F59" si="7">SUM(F57:F58)</f>
        <v>0</v>
      </c>
      <c r="G59" s="195">
        <f t="shared" ref="G59:I59" si="8">SUM(G57:G58)</f>
        <v>0</v>
      </c>
      <c r="H59" s="195">
        <f t="shared" ref="H59" si="9">SUM(H57:H58)</f>
        <v>0</v>
      </c>
      <c r="I59" s="195">
        <f t="shared" si="8"/>
        <v>0</v>
      </c>
      <c r="K59" s="195">
        <f t="shared" ref="K59" si="10">SUM(K57:K58)</f>
        <v>0</v>
      </c>
      <c r="L59" s="195">
        <f t="shared" ref="L59:M59" si="11">SUM(L57:L58)</f>
        <v>0</v>
      </c>
      <c r="M59" s="195">
        <f t="shared" si="11"/>
        <v>0</v>
      </c>
      <c r="N59" s="195">
        <f t="shared" ref="N59:O59" si="12">SUM(N57:N58)</f>
        <v>0</v>
      </c>
      <c r="O59" s="195">
        <f t="shared" si="12"/>
        <v>0</v>
      </c>
    </row>
    <row r="60" spans="1:20" s="31" customFormat="1" x14ac:dyDescent="0.25">
      <c r="A60" s="50"/>
      <c r="B60" s="104" t="s">
        <v>62</v>
      </c>
      <c r="C60" s="67"/>
      <c r="D60" s="810"/>
      <c r="E60" s="832"/>
      <c r="F60" s="118"/>
      <c r="G60" s="118"/>
      <c r="H60" s="118"/>
      <c r="I60" s="118"/>
      <c r="J60" s="810"/>
      <c r="K60" s="143"/>
      <c r="L60" s="143"/>
      <c r="M60" s="143"/>
      <c r="N60" s="143"/>
      <c r="O60" s="143"/>
      <c r="P60" s="34"/>
      <c r="Q60" s="34"/>
      <c r="R60" s="34"/>
      <c r="S60" s="34"/>
      <c r="T60" s="34"/>
    </row>
    <row r="61" spans="1:20" s="144" customFormat="1" x14ac:dyDescent="0.25">
      <c r="A61" s="105"/>
      <c r="B61" s="187"/>
      <c r="C61" s="187"/>
      <c r="D61" s="816"/>
      <c r="E61" s="808"/>
      <c r="F61" s="207"/>
      <c r="G61" s="207"/>
      <c r="H61" s="207"/>
      <c r="I61" s="207"/>
      <c r="J61" s="810"/>
      <c r="K61" s="190"/>
      <c r="L61" s="190"/>
      <c r="M61" s="190"/>
      <c r="N61" s="190"/>
      <c r="O61" s="190"/>
    </row>
    <row r="62" spans="1:20" s="144" customFormat="1" x14ac:dyDescent="0.25">
      <c r="A62" s="105"/>
      <c r="B62" s="187"/>
      <c r="C62" s="187"/>
      <c r="D62" s="816"/>
      <c r="E62" s="808"/>
      <c r="F62" s="207"/>
      <c r="G62" s="207"/>
      <c r="H62" s="207"/>
      <c r="I62" s="207"/>
      <c r="J62" s="810"/>
      <c r="K62" s="190"/>
      <c r="L62" s="190"/>
      <c r="M62" s="190"/>
      <c r="N62" s="190"/>
      <c r="O62" s="190"/>
    </row>
    <row r="63" spans="1:20" s="31" customFormat="1" x14ac:dyDescent="0.25">
      <c r="A63" s="50"/>
      <c r="B63" s="67"/>
      <c r="C63" s="67"/>
      <c r="D63" s="810"/>
      <c r="E63" s="832"/>
      <c r="F63" s="118"/>
      <c r="G63" s="118"/>
      <c r="H63" s="118"/>
      <c r="I63" s="118"/>
      <c r="J63" s="810"/>
      <c r="K63" s="143"/>
      <c r="L63" s="143"/>
      <c r="M63" s="143"/>
      <c r="N63" s="143"/>
      <c r="O63" s="143"/>
      <c r="P63" s="34"/>
      <c r="Q63" s="34"/>
      <c r="R63" s="34"/>
      <c r="S63" s="34"/>
      <c r="T63" s="34"/>
    </row>
    <row r="64" spans="1:20" s="31" customFormat="1" ht="15.75" customHeight="1" x14ac:dyDescent="0.25">
      <c r="A64" s="50"/>
      <c r="B64" s="273" t="s">
        <v>105</v>
      </c>
      <c r="C64" s="273"/>
      <c r="D64" s="825"/>
      <c r="E64" s="808"/>
      <c r="F64" s="195">
        <f>SUM(F61:F63)</f>
        <v>0</v>
      </c>
      <c r="G64" s="195">
        <f>SUM(G61:G63)</f>
        <v>0</v>
      </c>
      <c r="H64" s="195">
        <f>SUM(H61:H63)</f>
        <v>0</v>
      </c>
      <c r="I64" s="195">
        <f>SUM(I61:I63)</f>
        <v>0</v>
      </c>
      <c r="J64" s="810"/>
      <c r="K64" s="223">
        <f>SUM(K61:K63)</f>
        <v>0</v>
      </c>
      <c r="L64" s="223">
        <f>SUM(L61:L63)</f>
        <v>0</v>
      </c>
      <c r="M64" s="223">
        <f>SUM(M61:M63)</f>
        <v>0</v>
      </c>
      <c r="N64" s="223">
        <f>SUM(N61:N63)</f>
        <v>0</v>
      </c>
      <c r="O64" s="223">
        <f>SUM(O61:O63)</f>
        <v>0</v>
      </c>
      <c r="P64" s="34"/>
      <c r="Q64" s="34"/>
      <c r="R64" s="34"/>
      <c r="S64" s="34"/>
      <c r="T64" s="34"/>
    </row>
    <row r="65" spans="1:20" s="31" customFormat="1" ht="15.75" customHeight="1" x14ac:dyDescent="0.25">
      <c r="A65" s="50"/>
      <c r="B65" s="273"/>
      <c r="C65" s="273"/>
      <c r="D65" s="825"/>
      <c r="E65" s="808"/>
      <c r="F65" s="99"/>
      <c r="G65" s="99"/>
      <c r="H65" s="99"/>
      <c r="I65" s="99"/>
      <c r="J65" s="810"/>
      <c r="K65" s="203"/>
      <c r="L65" s="203"/>
      <c r="M65" s="203"/>
      <c r="N65" s="203"/>
      <c r="O65" s="203"/>
      <c r="P65" s="34"/>
      <c r="Q65" s="34"/>
      <c r="R65" s="34"/>
      <c r="S65" s="34"/>
      <c r="T65" s="34"/>
    </row>
    <row r="66" spans="1:20" s="31" customFormat="1" x14ac:dyDescent="0.25">
      <c r="A66" s="50"/>
      <c r="B66" s="104" t="s">
        <v>15</v>
      </c>
      <c r="C66" s="67"/>
      <c r="D66" s="810"/>
      <c r="E66" s="832"/>
      <c r="F66" s="118"/>
      <c r="G66" s="118"/>
      <c r="H66" s="118"/>
      <c r="I66" s="118"/>
      <c r="J66" s="810"/>
      <c r="K66" s="143"/>
      <c r="L66" s="143"/>
      <c r="M66" s="143"/>
      <c r="N66" s="143"/>
      <c r="O66" s="143"/>
      <c r="P66" s="34"/>
      <c r="Q66" s="34"/>
      <c r="R66" s="34"/>
      <c r="S66" s="34"/>
      <c r="T66" s="34"/>
    </row>
    <row r="67" spans="1:20" s="38" customFormat="1" x14ac:dyDescent="0.25">
      <c r="A67" s="105"/>
      <c r="B67" s="187"/>
      <c r="C67" s="187"/>
      <c r="D67" s="823"/>
      <c r="E67" s="824"/>
      <c r="F67" s="189"/>
      <c r="G67" s="189"/>
      <c r="H67" s="189"/>
      <c r="I67" s="189"/>
      <c r="J67" s="810"/>
      <c r="K67" s="190"/>
      <c r="L67" s="190"/>
      <c r="M67" s="190"/>
      <c r="N67" s="190"/>
      <c r="O67" s="190"/>
      <c r="P67" s="144"/>
      <c r="Q67" s="144"/>
      <c r="R67" s="144"/>
      <c r="S67" s="144"/>
      <c r="T67" s="144"/>
    </row>
    <row r="68" spans="1:20" s="31" customFormat="1" x14ac:dyDescent="0.25">
      <c r="A68" s="50"/>
      <c r="B68" s="67"/>
      <c r="C68" s="67"/>
      <c r="D68" s="810"/>
      <c r="E68" s="832"/>
      <c r="F68" s="118"/>
      <c r="G68" s="118"/>
      <c r="H68" s="118"/>
      <c r="I68" s="118"/>
      <c r="J68" s="810"/>
      <c r="K68" s="143"/>
      <c r="L68" s="143"/>
      <c r="M68" s="143"/>
      <c r="N68" s="143"/>
      <c r="O68" s="143"/>
      <c r="P68" s="34"/>
      <c r="Q68" s="34"/>
      <c r="R68" s="34"/>
      <c r="S68" s="34"/>
      <c r="T68" s="34"/>
    </row>
    <row r="69" spans="1:20" s="31" customFormat="1" ht="15.75" customHeight="1" x14ac:dyDescent="0.25">
      <c r="A69" s="50"/>
      <c r="B69" s="273" t="s">
        <v>111</v>
      </c>
      <c r="C69" s="273"/>
      <c r="D69" s="825"/>
      <c r="E69" s="808"/>
      <c r="F69" s="195">
        <f>SUM(F67:F67)</f>
        <v>0</v>
      </c>
      <c r="G69" s="195">
        <f>SUM(G67:G67)</f>
        <v>0</v>
      </c>
      <c r="H69" s="195">
        <f>SUM(H67:H67)</f>
        <v>0</v>
      </c>
      <c r="I69" s="195">
        <f>SUM(I67:I67)</f>
        <v>0</v>
      </c>
      <c r="J69" s="810"/>
      <c r="K69" s="196">
        <f>SUM(K67:K67)</f>
        <v>0</v>
      </c>
      <c r="L69" s="196">
        <f>SUM(L67:L67)</f>
        <v>0</v>
      </c>
      <c r="M69" s="196">
        <f>SUM(M67:M67)</f>
        <v>0</v>
      </c>
      <c r="N69" s="196">
        <f>SUM(N67:N67)</f>
        <v>0</v>
      </c>
      <c r="O69" s="196">
        <f>SUM(O67:O67)</f>
        <v>0</v>
      </c>
      <c r="P69" s="34"/>
      <c r="Q69" s="34"/>
      <c r="R69" s="34"/>
      <c r="S69" s="34"/>
      <c r="T69" s="34"/>
    </row>
    <row r="70" spans="1:20" s="31" customFormat="1" ht="15.75" customHeight="1" x14ac:dyDescent="0.25">
      <c r="A70" s="50"/>
      <c r="B70" s="273"/>
      <c r="C70" s="273"/>
      <c r="D70" s="825"/>
      <c r="E70" s="808"/>
      <c r="F70" s="195"/>
      <c r="G70" s="195"/>
      <c r="H70" s="195"/>
      <c r="I70" s="195"/>
      <c r="J70" s="810"/>
      <c r="K70" s="196"/>
      <c r="L70" s="196"/>
      <c r="M70" s="196"/>
      <c r="N70" s="196"/>
      <c r="O70" s="196"/>
      <c r="P70" s="34"/>
      <c r="Q70" s="34"/>
      <c r="R70" s="34"/>
      <c r="S70" s="34"/>
      <c r="T70" s="34"/>
    </row>
    <row r="71" spans="1:20" ht="15" customHeight="1" x14ac:dyDescent="0.25">
      <c r="B71" s="157" t="s">
        <v>273</v>
      </c>
      <c r="C71" s="157"/>
      <c r="D71" s="828"/>
      <c r="E71" s="831"/>
      <c r="F71" s="195">
        <f>SUM(F9,F22,F27,F32,F44,F54,F59,F64,F69)</f>
        <v>730</v>
      </c>
      <c r="G71" s="195">
        <f>SUM(G9,G22,G27,G32,G44,G54,G59,G64,G69)</f>
        <v>3092</v>
      </c>
      <c r="H71" s="195">
        <f>SUM(H9,H22,H27,H32,H44,H54,H59,H64,H69)</f>
        <v>0</v>
      </c>
      <c r="I71" s="195">
        <f>SUM(I9,I22,I27,I32,I44,I54,I59,I64,I69)</f>
        <v>0</v>
      </c>
      <c r="J71" s="842"/>
      <c r="K71" s="196">
        <f>SUM(K9,K22,K27,K32,K44,K54,K59,K64,K69)</f>
        <v>1</v>
      </c>
      <c r="L71" s="196">
        <f>SUM(L9,L22,L27,L32,L44,L54,L59,L64,L69)</f>
        <v>0</v>
      </c>
      <c r="M71" s="196">
        <f>SUM(M9,M22,M27,M32,M44,M54,M59,M64,M69)</f>
        <v>0</v>
      </c>
      <c r="N71" s="196">
        <f>SUM(N9,N22,N27,N32,N44,N54,N59,N64,N69)</f>
        <v>0</v>
      </c>
      <c r="O71" s="196">
        <f>SUM(O9,O22,O27,O32,O44,O54,O59,O64,O69)</f>
        <v>1</v>
      </c>
    </row>
    <row r="72" spans="1:20" x14ac:dyDescent="0.25">
      <c r="B72" s="60"/>
      <c r="C72" s="60"/>
      <c r="D72" s="828"/>
      <c r="E72" s="831"/>
      <c r="F72" s="139"/>
      <c r="G72" s="139"/>
      <c r="H72" s="139"/>
      <c r="I72" s="139"/>
      <c r="K72" s="61"/>
      <c r="L72" s="61"/>
      <c r="M72" s="61"/>
      <c r="N72" s="61"/>
      <c r="O72" s="61"/>
    </row>
    <row r="73" spans="1:20" ht="14.25" hidden="1" customHeight="1" x14ac:dyDescent="0.25">
      <c r="C73" s="39" t="s">
        <v>112</v>
      </c>
      <c r="F73" s="136">
        <f t="shared" ref="F73" si="13">E73+F71</f>
        <v>730</v>
      </c>
      <c r="G73" s="136" t="e">
        <f>#REF!+G71</f>
        <v>#REF!</v>
      </c>
      <c r="H73" s="136" t="e">
        <f>#REF!+H71</f>
        <v>#REF!</v>
      </c>
      <c r="I73" s="136" t="e">
        <f>G73+I71</f>
        <v>#REF!</v>
      </c>
    </row>
    <row r="74" spans="1:20" ht="14.25" hidden="1" customHeight="1" x14ac:dyDescent="0.25">
      <c r="F74" s="136"/>
      <c r="G74" s="136" t="e">
        <f>SUM(E73:G73)</f>
        <v>#REF!</v>
      </c>
      <c r="H74" s="136" t="e">
        <f>SUM(E73:H73)</f>
        <v>#REF!</v>
      </c>
      <c r="I74" s="136" t="e">
        <f>SUM(F73:I73)</f>
        <v>#REF!</v>
      </c>
    </row>
    <row r="75" spans="1:20" x14ac:dyDescent="0.25">
      <c r="F75" s="136"/>
      <c r="G75" s="136"/>
      <c r="H75" s="136"/>
      <c r="I75" s="136"/>
    </row>
    <row r="76" spans="1:20" x14ac:dyDescent="0.25">
      <c r="B76" s="644"/>
      <c r="C76" s="41" t="s">
        <v>4</v>
      </c>
      <c r="D76" s="820"/>
    </row>
    <row r="77" spans="1:20" x14ac:dyDescent="0.25">
      <c r="B77" s="637"/>
      <c r="C77" s="41" t="s">
        <v>5</v>
      </c>
    </row>
    <row r="78" spans="1:20" ht="14.25" hidden="1" customHeight="1" x14ac:dyDescent="0.25">
      <c r="C78" s="112" t="s">
        <v>49</v>
      </c>
      <c r="D78" s="835"/>
      <c r="E78" s="836" t="s">
        <v>50</v>
      </c>
      <c r="F78" s="125" t="s">
        <v>53</v>
      </c>
      <c r="G78" s="125" t="s">
        <v>140</v>
      </c>
      <c r="H78" s="125" t="s">
        <v>140</v>
      </c>
      <c r="I78" s="125" t="s">
        <v>140</v>
      </c>
    </row>
    <row r="79" spans="1:20" ht="14.25" hidden="1" customHeight="1" x14ac:dyDescent="0.25">
      <c r="C79" s="112"/>
      <c r="D79" s="835"/>
      <c r="E79" s="837" t="s">
        <v>54</v>
      </c>
      <c r="F79" s="204">
        <f t="shared" ref="F79:I81" si="14">SUMIF($E$25:$E$25,$E79,F$25:F$25)</f>
        <v>0</v>
      </c>
      <c r="G79" s="204">
        <f t="shared" si="14"/>
        <v>0</v>
      </c>
      <c r="H79" s="204">
        <f t="shared" si="14"/>
        <v>0</v>
      </c>
      <c r="I79" s="204">
        <f t="shared" si="14"/>
        <v>0</v>
      </c>
      <c r="J79" s="851"/>
    </row>
    <row r="80" spans="1:20" ht="14.25" hidden="1" customHeight="1" x14ac:dyDescent="0.25">
      <c r="C80" s="112"/>
      <c r="D80" s="835"/>
      <c r="E80" s="837" t="s">
        <v>55</v>
      </c>
      <c r="F80" s="204">
        <f t="shared" si="14"/>
        <v>0</v>
      </c>
      <c r="G80" s="204">
        <f t="shared" si="14"/>
        <v>0</v>
      </c>
      <c r="H80" s="204">
        <f t="shared" si="14"/>
        <v>0</v>
      </c>
      <c r="I80" s="204">
        <f t="shared" si="14"/>
        <v>0</v>
      </c>
      <c r="J80" s="851"/>
    </row>
    <row r="81" spans="3:10" ht="14.25" hidden="1" customHeight="1" x14ac:dyDescent="0.25">
      <c r="C81" s="112"/>
      <c r="D81" s="835"/>
      <c r="E81" s="837" t="s">
        <v>56</v>
      </c>
      <c r="F81" s="204">
        <f t="shared" si="14"/>
        <v>0</v>
      </c>
      <c r="G81" s="204">
        <f t="shared" si="14"/>
        <v>0</v>
      </c>
      <c r="H81" s="204">
        <f t="shared" si="14"/>
        <v>0</v>
      </c>
      <c r="I81" s="204">
        <f t="shared" si="14"/>
        <v>0</v>
      </c>
      <c r="J81" s="851"/>
    </row>
    <row r="82" spans="3:10" ht="15" hidden="1" customHeight="1" x14ac:dyDescent="0.3">
      <c r="C82" s="112"/>
      <c r="D82" s="835"/>
      <c r="E82" s="838" t="s">
        <v>57</v>
      </c>
      <c r="F82" s="117">
        <f>SUM(F79:F81)</f>
        <v>0</v>
      </c>
      <c r="G82" s="117">
        <f>SUM(G79:G81)</f>
        <v>0</v>
      </c>
      <c r="H82" s="117">
        <f>SUM(H79:H81)</f>
        <v>0</v>
      </c>
      <c r="I82" s="117">
        <f>SUM(I79:I81)</f>
        <v>0</v>
      </c>
      <c r="J82" s="852"/>
    </row>
    <row r="83" spans="3:10" ht="14.25" hidden="1" customHeight="1" x14ac:dyDescent="0.25">
      <c r="C83" s="112"/>
      <c r="D83" s="835"/>
      <c r="E83" s="834"/>
      <c r="F83" s="34"/>
      <c r="G83" s="34"/>
      <c r="H83" s="34"/>
      <c r="I83" s="34"/>
    </row>
    <row r="84" spans="3:10" ht="14.25" hidden="1" customHeight="1" x14ac:dyDescent="0.25">
      <c r="C84" s="112" t="s">
        <v>12</v>
      </c>
      <c r="D84" s="835"/>
      <c r="E84" s="836" t="s">
        <v>50</v>
      </c>
      <c r="F84" s="125" t="s">
        <v>53</v>
      </c>
      <c r="G84" s="125" t="s">
        <v>140</v>
      </c>
      <c r="H84" s="125" t="s">
        <v>140</v>
      </c>
      <c r="I84" s="125" t="s">
        <v>140</v>
      </c>
    </row>
    <row r="85" spans="3:10" ht="14.25" hidden="1" customHeight="1" x14ac:dyDescent="0.25">
      <c r="C85" s="112"/>
      <c r="D85" s="835"/>
      <c r="E85" s="837" t="s">
        <v>54</v>
      </c>
      <c r="F85" s="204">
        <f t="shared" ref="F85:F87" si="15">SUMIF($E$35:$E$35,$E85,E$35:E$35)</f>
        <v>0</v>
      </c>
      <c r="G85" s="204" t="e">
        <f>SUMIF($E$35:$E$35,$E85,#REF!)</f>
        <v>#REF!</v>
      </c>
      <c r="H85" s="204" t="e">
        <f>SUMIF($E$35:$E$35,$E85,#REF!)</f>
        <v>#REF!</v>
      </c>
      <c r="I85" s="204">
        <f>SUMIF($E$35:$E$35,$E85,G$35:G$35)</f>
        <v>0</v>
      </c>
      <c r="J85" s="853"/>
    </row>
    <row r="86" spans="3:10" ht="14.25" hidden="1" customHeight="1" x14ac:dyDescent="0.25">
      <c r="C86" s="112"/>
      <c r="D86" s="835"/>
      <c r="E86" s="837" t="s">
        <v>55</v>
      </c>
      <c r="F86" s="204">
        <f t="shared" si="15"/>
        <v>0</v>
      </c>
      <c r="G86" s="204" t="e">
        <f>SUMIF($E$35:$E$35,$E86,#REF!)</f>
        <v>#REF!</v>
      </c>
      <c r="H86" s="204" t="e">
        <f>SUMIF($E$35:$E$35,$E86,#REF!)</f>
        <v>#REF!</v>
      </c>
      <c r="I86" s="204">
        <f>SUMIF($E$35:$E$35,$E86,G$35:G$35)</f>
        <v>0</v>
      </c>
      <c r="J86" s="851"/>
    </row>
    <row r="87" spans="3:10" ht="14.25" hidden="1" customHeight="1" x14ac:dyDescent="0.25">
      <c r="C87" s="112"/>
      <c r="D87" s="835"/>
      <c r="E87" s="837" t="s">
        <v>56</v>
      </c>
      <c r="F87" s="204">
        <f t="shared" si="15"/>
        <v>0</v>
      </c>
      <c r="G87" s="204" t="e">
        <f>SUMIF($E$35:$E$35,$E87,#REF!)</f>
        <v>#REF!</v>
      </c>
      <c r="H87" s="204" t="e">
        <f>SUMIF($E$35:$E$35,$E87,#REF!)</f>
        <v>#REF!</v>
      </c>
      <c r="I87" s="204">
        <f>SUMIF($E$35:$E$35,$E87,G$35:G$35)</f>
        <v>0</v>
      </c>
      <c r="J87" s="853"/>
    </row>
    <row r="88" spans="3:10" ht="15" hidden="1" customHeight="1" x14ac:dyDescent="0.3">
      <c r="C88" s="112"/>
      <c r="D88" s="835"/>
      <c r="E88" s="838" t="s">
        <v>57</v>
      </c>
      <c r="F88" s="117">
        <f>SUM(F85:F87)</f>
        <v>0</v>
      </c>
      <c r="G88" s="117" t="e">
        <f>SUM(G85:G87)</f>
        <v>#REF!</v>
      </c>
      <c r="H88" s="117" t="e">
        <f>SUM(H85:H87)</f>
        <v>#REF!</v>
      </c>
      <c r="I88" s="117">
        <f>SUM(I85:I87)</f>
        <v>0</v>
      </c>
      <c r="J88" s="852"/>
    </row>
    <row r="89" spans="3:10" ht="14.25" hidden="1" customHeight="1" x14ac:dyDescent="0.25">
      <c r="C89" s="112"/>
      <c r="D89" s="835"/>
      <c r="E89" s="834"/>
      <c r="F89" s="34"/>
      <c r="G89" s="34"/>
      <c r="H89" s="34"/>
      <c r="I89" s="34"/>
    </row>
    <row r="90" spans="3:10" ht="14.25" hidden="1" customHeight="1" x14ac:dyDescent="0.25">
      <c r="C90" s="112" t="s">
        <v>58</v>
      </c>
      <c r="D90" s="835"/>
      <c r="E90" s="836" t="s">
        <v>50</v>
      </c>
      <c r="F90" s="125" t="s">
        <v>53</v>
      </c>
      <c r="G90" s="125" t="s">
        <v>140</v>
      </c>
      <c r="H90" s="125" t="s">
        <v>140</v>
      </c>
      <c r="I90" s="125" t="s">
        <v>140</v>
      </c>
    </row>
    <row r="91" spans="3:10" ht="14.25" hidden="1" customHeight="1" x14ac:dyDescent="0.25">
      <c r="C91" s="34"/>
      <c r="D91" s="833"/>
      <c r="E91" s="837" t="s">
        <v>54</v>
      </c>
      <c r="F91" s="204">
        <f t="shared" ref="F91:I93" si="16">SUMIF($E$67:$E$67,$E91,F$67:F$67)</f>
        <v>0</v>
      </c>
      <c r="G91" s="204">
        <f t="shared" si="16"/>
        <v>0</v>
      </c>
      <c r="H91" s="204">
        <f t="shared" si="16"/>
        <v>0</v>
      </c>
      <c r="I91" s="204">
        <f t="shared" si="16"/>
        <v>0</v>
      </c>
      <c r="J91" s="851"/>
    </row>
    <row r="92" spans="3:10" ht="14.25" hidden="1" customHeight="1" x14ac:dyDescent="0.25">
      <c r="C92" s="34"/>
      <c r="D92" s="833"/>
      <c r="E92" s="837" t="s">
        <v>55</v>
      </c>
      <c r="F92" s="204">
        <f t="shared" si="16"/>
        <v>0</v>
      </c>
      <c r="G92" s="204">
        <f t="shared" si="16"/>
        <v>0</v>
      </c>
      <c r="H92" s="204">
        <f t="shared" si="16"/>
        <v>0</v>
      </c>
      <c r="I92" s="204">
        <f t="shared" si="16"/>
        <v>0</v>
      </c>
      <c r="J92" s="851"/>
    </row>
    <row r="93" spans="3:10" ht="14.25" hidden="1" customHeight="1" x14ac:dyDescent="0.25">
      <c r="C93" s="34"/>
      <c r="D93" s="833"/>
      <c r="E93" s="837" t="s">
        <v>56</v>
      </c>
      <c r="F93" s="204">
        <f t="shared" si="16"/>
        <v>0</v>
      </c>
      <c r="G93" s="204">
        <f t="shared" si="16"/>
        <v>0</v>
      </c>
      <c r="H93" s="204">
        <f t="shared" si="16"/>
        <v>0</v>
      </c>
      <c r="I93" s="204">
        <f t="shared" si="16"/>
        <v>0</v>
      </c>
      <c r="J93" s="851"/>
    </row>
    <row r="94" spans="3:10" ht="15" hidden="1" customHeight="1" x14ac:dyDescent="0.3">
      <c r="C94" s="34"/>
      <c r="D94" s="833"/>
      <c r="E94" s="838" t="s">
        <v>57</v>
      </c>
      <c r="F94" s="117">
        <f>SUM(F91:F93)</f>
        <v>0</v>
      </c>
      <c r="G94" s="117">
        <f>SUM(G91:G93)</f>
        <v>0</v>
      </c>
      <c r="H94" s="117">
        <f>SUM(H91:H93)</f>
        <v>0</v>
      </c>
      <c r="I94" s="117">
        <f>SUM(I91:I93)</f>
        <v>0</v>
      </c>
      <c r="J94" s="852"/>
    </row>
    <row r="95" spans="3:10" ht="14.25" hidden="1" customHeight="1" x14ac:dyDescent="0.25"/>
    <row r="96" spans="3:10" ht="14.25" hidden="1" customHeight="1" x14ac:dyDescent="0.25">
      <c r="F96" s="136"/>
      <c r="G96" s="136"/>
      <c r="H96" s="136"/>
      <c r="I96" s="136"/>
      <c r="J96" s="851"/>
    </row>
    <row r="97" spans="2:9" ht="14.25" hidden="1" customHeight="1" x14ac:dyDescent="0.25">
      <c r="B97" s="166" t="s">
        <v>113</v>
      </c>
      <c r="C97" s="166"/>
      <c r="F97" s="167">
        <v>-1225</v>
      </c>
      <c r="G97" s="167">
        <v>0</v>
      </c>
      <c r="H97" s="167">
        <v>0</v>
      </c>
      <c r="I97" s="167">
        <v>0</v>
      </c>
    </row>
    <row r="98" spans="2:9" ht="14.25" hidden="1" customHeight="1" x14ac:dyDescent="0.25">
      <c r="B98" s="166"/>
      <c r="C98" s="166"/>
      <c r="F98" s="166"/>
      <c r="G98" s="166"/>
      <c r="H98" s="166"/>
      <c r="I98" s="166"/>
    </row>
    <row r="99" spans="2:9" ht="14.25" hidden="1" customHeight="1" x14ac:dyDescent="0.25">
      <c r="B99" s="166" t="s">
        <v>114</v>
      </c>
      <c r="C99" s="166"/>
      <c r="F99" s="168">
        <f t="shared" ref="F99" si="17">F71-F97</f>
        <v>1955</v>
      </c>
      <c r="G99" s="168">
        <f t="shared" ref="G99" si="18">G71-G97</f>
        <v>3092</v>
      </c>
      <c r="H99" s="168">
        <f t="shared" ref="H99:I99" si="19">H71-H97</f>
        <v>0</v>
      </c>
      <c r="I99" s="168">
        <f t="shared" si="19"/>
        <v>0</v>
      </c>
    </row>
  </sheetData>
  <customSheetViews>
    <customSheetView guid="{242A1D50-B023-4375-88F3-03330C83BB86}" scale="80" showPageBreaks="1" showGridLines="0" fitToPage="1" printArea="1" hiddenRows="1" topLeftCell="B1">
      <pane ySplit="3" topLeftCell="A83" activePane="bottomLeft" state="frozen"/>
      <selection pane="bottomLeft" activeCell="G36" sqref="G36"/>
      <rowBreaks count="2" manualBreakCount="2">
        <brk id="30" max="16383" man="1"/>
        <brk id="63" max="15" man="1"/>
      </rowBreaks>
      <colBreaks count="1" manualBreakCount="1">
        <brk id="1" max="90" man="1"/>
      </colBreaks>
      <pageMargins left="0" right="0" top="0" bottom="0" header="0" footer="0"/>
      <pageSetup paperSize="9" scale="67"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showGridLines="0" fitToPage="1" hiddenRows="1" topLeftCell="B1">
      <pane ySplit="3" topLeftCell="A83" activePane="bottomLeft" state="frozen"/>
      <selection pane="bottomLeft" activeCell="G36" sqref="G36"/>
      <rowBreaks count="2" manualBreakCount="2">
        <brk id="30" max="16383" man="1"/>
        <brk id="63" max="15" man="1"/>
      </rowBreaks>
      <colBreaks count="1" manualBreakCount="1">
        <brk id="1" max="90" man="1"/>
      </colBreaks>
      <pageMargins left="0" right="0" top="0" bottom="0" header="0" footer="0"/>
      <pageSetup paperSize="9" scale="67"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selection activeCell="C3" sqref="C3"/>
      <pageMargins left="0" right="0" top="0" bottom="0" header="0" footer="0"/>
      <pageSetup paperSize="9" scale="70" fitToHeight="3" orientation="landscape" r:id="rId3"/>
      <headerFooter alignWithMargins="0">
        <oddHeader>&amp;C&amp;16Detailed General Fund Budget Proposals 2013-18&amp;R&amp;16Appendix 3</oddHeader>
        <oddFooter>Page &amp;P</oddFooter>
      </headerFooter>
    </customSheetView>
    <customSheetView guid="{08E17AC2-8BD7-43B4-BF01-BC1D56C64DA3}" scale="80" showGridLines="0" fitToPage="1" hiddenRows="1" topLeftCell="B1">
      <pane ySplit="3" topLeftCell="A83" activePane="bottomLeft" state="frozen"/>
      <selection pane="bottomLeft" activeCell="G36" sqref="G36"/>
      <rowBreaks count="2" manualBreakCount="2">
        <brk id="30" max="16383" man="1"/>
        <brk id="63" max="15" man="1"/>
      </rowBreaks>
      <colBreaks count="1" manualBreakCount="1">
        <brk id="1" max="90" man="1"/>
      </colBreaks>
      <pageMargins left="0" right="0" top="0" bottom="0" header="0" footer="0"/>
      <pageSetup paperSize="9" scale="67"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showGridLines="0" fitToPage="1" hiddenRows="1" topLeftCell="B1">
      <pane ySplit="3" topLeftCell="A38" activePane="bottomLeft" state="frozen"/>
      <selection pane="bottomLeft" activeCell="G36" sqref="G36"/>
      <rowBreaks count="2" manualBreakCount="2">
        <brk id="30" max="16383" man="1"/>
        <brk id="63" max="15" man="1"/>
      </rowBreaks>
      <colBreaks count="1" manualBreakCount="1">
        <brk id="1" max="90" man="1"/>
      </colBreaks>
      <pageMargins left="0" right="0" top="0" bottom="0" header="0" footer="0"/>
      <pageSetup paperSize="9" scale="67"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showGridLines="0" fitToPage="1" hiddenRows="1" topLeftCell="B1">
      <pane ySplit="3" topLeftCell="A19" activePane="bottomLeft" state="frozen"/>
      <selection pane="bottomLeft" activeCell="G36" sqref="G36"/>
      <rowBreaks count="2" manualBreakCount="2">
        <brk id="30" max="16383" man="1"/>
        <brk id="63" max="15" man="1"/>
      </rowBreaks>
      <colBreaks count="1" manualBreakCount="1">
        <brk id="1" max="90" man="1"/>
      </colBreaks>
      <pageMargins left="0" right="0" top="0" bottom="0" header="0" footer="0"/>
      <pageSetup paperSize="9" scale="67"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showGridLines="0" fitToPage="1" hiddenRows="1" topLeftCell="B1">
      <pane ySplit="3" topLeftCell="A4" activePane="bottomLeft" state="frozen"/>
      <selection pane="bottomLeft" activeCell="F35" sqref="F35"/>
      <rowBreaks count="2" manualBreakCount="2">
        <brk id="30" max="16383" man="1"/>
        <brk id="63" max="15" man="1"/>
      </rowBreaks>
      <colBreaks count="1" manualBreakCount="1">
        <brk id="1" max="90" man="1"/>
      </colBreaks>
      <pageMargins left="0" right="0" top="0" bottom="0" header="0" footer="0"/>
      <pageSetup paperSize="9" scale="67"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showGridLines="0" fitToPage="1" printArea="1" hiddenRows="1" topLeftCell="B1">
      <pane ySplit="3" topLeftCell="A4" activePane="bottomLeft" state="frozen"/>
      <selection pane="bottomLeft" activeCell="F35" sqref="F35"/>
      <rowBreaks count="2" manualBreakCount="2">
        <brk id="30" max="16383" man="1"/>
        <brk id="63" max="15" man="1"/>
      </rowBreaks>
      <colBreaks count="1" manualBreakCount="1">
        <brk id="1" max="90" man="1"/>
      </colBreaks>
      <pageMargins left="0" right="0" top="0" bottom="0" header="0" footer="0"/>
      <pageSetup paperSize="9" scale="67" fitToHeight="0" orientation="landscape" r:id="rId8"/>
      <headerFooter alignWithMargins="0">
        <oddHeader>&amp;C&amp;"Arial,Bold"General Fund Budget Proposals Summary&amp;R&amp;"Arial,Bold"Appendix 3</oddHeader>
        <oddFooter>&amp;C&amp;P of &amp;N</oddFooter>
      </headerFooter>
    </customSheetView>
  </customSheetViews>
  <phoneticPr fontId="16" type="noConversion"/>
  <conditionalFormatting sqref="E69:E72">
    <cfRule type="cellIs" dxfId="65" priority="142" stopIfTrue="1" operator="equal">
      <formula>0</formula>
    </cfRule>
  </conditionalFormatting>
  <conditionalFormatting sqref="F69:I70">
    <cfRule type="cellIs" dxfId="64" priority="1" stopIfTrue="1" operator="equal">
      <formula>0</formula>
    </cfRule>
  </conditionalFormatting>
  <conditionalFormatting sqref="K4:O4 E6:E9 F8:I9 K9:O10 F12:G19 O12:O20 E12:E22 F21:I22 K21:O23 F24:I25 E27:I27 K27:O28 E29:I32 K32:O42 E38:E42 E44:I46 K44:O52 E47:E52 E54:I54 K54:O54 E56:I59 K57:O57 K59:O59 E61:E62 E64:I65 K64:O65 E67:I67 K69:O70 F71:O71 F72:I72 K72:O72 F97:I97">
    <cfRule type="cellIs" dxfId="63" priority="481" stopIfTrue="1" operator="equal">
      <formula>0</formula>
    </cfRule>
  </conditionalFormatting>
  <conditionalFormatting sqref="O6:O7 E24">
    <cfRule type="cellIs" dxfId="62" priority="487" stopIfTrue="1" operator="equal">
      <formula>0</formula>
    </cfRule>
  </conditionalFormatting>
  <conditionalFormatting sqref="O25">
    <cfRule type="cellIs" dxfId="61" priority="37" stopIfTrue="1" operator="equal">
      <formula>0</formula>
    </cfRule>
  </conditionalFormatting>
  <conditionalFormatting sqref="O30">
    <cfRule type="cellIs" dxfId="60" priority="262" stopIfTrue="1" operator="equal">
      <formula>0</formula>
    </cfRule>
  </conditionalFormatting>
  <pageMargins left="0.74803149606299213" right="0.74803149606299213" top="0.98425196850393704" bottom="0.98425196850393704" header="0.51181102362204722" footer="0.51181102362204722"/>
  <pageSetup paperSize="9" scale="68" fitToHeight="0" orientation="landscape" r:id="rId9"/>
  <headerFooter alignWithMargins="0">
    <oddHeader>&amp;C&amp;"Arial,Bold"General Fund Budget Proposals Summary&amp;R&amp;"Arial,Bold"Appendix 3</oddHeader>
    <oddFooter>&amp;C&amp;P of &amp;N</oddFooter>
  </headerFooter>
  <rowBreaks count="2" manualBreakCount="2">
    <brk id="27" max="14" man="1"/>
    <brk id="52" max="14" man="1"/>
  </rowBreaks>
  <colBreaks count="1" manualBreakCount="1">
    <brk id="1" max="90"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80"/>
  <sheetViews>
    <sheetView zoomScale="75" zoomScaleNormal="75" zoomScaleSheetLayoutView="80" workbookViewId="0">
      <pane ySplit="3" topLeftCell="A9" activePane="bottomLeft" state="frozen"/>
      <selection pane="bottomLeft" activeCell="A57" sqref="A57"/>
    </sheetView>
  </sheetViews>
  <sheetFormatPr defaultColWidth="9.453125" defaultRowHeight="14.5" x14ac:dyDescent="0.35"/>
  <cols>
    <col min="1" max="1" width="6.54296875" style="626" customWidth="1"/>
    <col min="2" max="2" width="12.54296875" style="626" customWidth="1"/>
    <col min="3" max="3" width="64.54296875" style="626" customWidth="1"/>
    <col min="4" max="4" width="7" style="626" bestFit="1" customWidth="1"/>
    <col min="5" max="6" width="8.54296875" style="626" hidden="1" customWidth="1"/>
    <col min="7" max="7" width="9.453125" style="626" bestFit="1" customWidth="1"/>
    <col min="8" max="10" width="9.453125" style="626" customWidth="1"/>
    <col min="11" max="11" width="2.453125" style="626" customWidth="1"/>
    <col min="12" max="15" width="7" style="626" customWidth="1"/>
    <col min="16" max="16" width="9.453125" style="626" bestFit="1" customWidth="1"/>
    <col min="17" max="17" width="2.453125" style="626" customWidth="1"/>
    <col min="18" max="20" width="9.453125" style="626" customWidth="1"/>
    <col min="21" max="21" width="9.453125" style="626" bestFit="1" customWidth="1"/>
    <col min="22" max="16384" width="9.453125" style="626"/>
  </cols>
  <sheetData>
    <row r="1" spans="1:21" ht="20" x14ac:dyDescent="0.35">
      <c r="A1" s="579"/>
      <c r="B1" s="625" t="s">
        <v>344</v>
      </c>
      <c r="C1" s="625"/>
      <c r="D1" s="625"/>
      <c r="E1" s="625"/>
      <c r="F1" s="625"/>
      <c r="G1" s="625"/>
      <c r="H1" s="625"/>
      <c r="I1" s="625"/>
      <c r="J1" s="625"/>
      <c r="K1" s="625"/>
      <c r="L1" s="736"/>
      <c r="M1" s="736"/>
      <c r="N1" s="736"/>
      <c r="O1" s="736"/>
      <c r="P1" s="736"/>
      <c r="Q1" s="252"/>
      <c r="R1" s="252"/>
      <c r="S1" s="252"/>
      <c r="T1" s="252"/>
      <c r="U1" s="252"/>
    </row>
    <row r="2" spans="1:21" x14ac:dyDescent="0.35">
      <c r="A2" s="235"/>
      <c r="B2" s="236"/>
      <c r="C2" s="237" t="s">
        <v>78</v>
      </c>
      <c r="D2" s="238"/>
      <c r="E2" s="238"/>
      <c r="F2" s="238"/>
      <c r="G2" s="182" t="s">
        <v>79</v>
      </c>
      <c r="H2" s="182" t="s">
        <v>80</v>
      </c>
      <c r="I2" s="182" t="s">
        <v>81</v>
      </c>
      <c r="J2" s="182" t="s">
        <v>82</v>
      </c>
      <c r="K2" s="182"/>
      <c r="L2" s="239"/>
      <c r="M2" s="239"/>
      <c r="N2" s="239"/>
      <c r="O2" s="239"/>
      <c r="P2" s="239"/>
      <c r="Q2" s="239"/>
      <c r="R2" s="252"/>
      <c r="S2" s="252"/>
      <c r="T2" s="252"/>
      <c r="U2" s="252"/>
    </row>
    <row r="3" spans="1:21" ht="44" x14ac:dyDescent="0.35">
      <c r="A3" s="255"/>
      <c r="B3" s="236"/>
      <c r="C3" s="237"/>
      <c r="D3" s="239" t="s">
        <v>83</v>
      </c>
      <c r="E3" s="239"/>
      <c r="F3" s="239"/>
      <c r="G3" s="182" t="s">
        <v>84</v>
      </c>
      <c r="H3" s="182" t="s">
        <v>84</v>
      </c>
      <c r="I3" s="182" t="s">
        <v>84</v>
      </c>
      <c r="J3" s="182" t="s">
        <v>84</v>
      </c>
      <c r="K3" s="236"/>
      <c r="L3" s="183" t="s">
        <v>79</v>
      </c>
      <c r="M3" s="183" t="s">
        <v>80</v>
      </c>
      <c r="N3" s="183" t="s">
        <v>81</v>
      </c>
      <c r="O3" s="183" t="s">
        <v>82</v>
      </c>
      <c r="P3" s="183" t="s">
        <v>35</v>
      </c>
      <c r="Q3" s="236"/>
      <c r="R3" s="252"/>
      <c r="S3" s="252"/>
      <c r="T3" s="252"/>
      <c r="U3" s="252"/>
    </row>
    <row r="4" spans="1:21" x14ac:dyDescent="0.35">
      <c r="A4" s="255"/>
      <c r="B4" s="236"/>
      <c r="C4" s="236"/>
      <c r="D4" s="240"/>
      <c r="E4" s="240"/>
      <c r="F4" s="240"/>
      <c r="G4" s="241"/>
      <c r="H4" s="241"/>
      <c r="I4" s="241"/>
      <c r="J4" s="241"/>
      <c r="K4" s="236"/>
      <c r="L4" s="580"/>
      <c r="M4" s="580"/>
      <c r="N4" s="580"/>
      <c r="O4" s="580"/>
      <c r="P4" s="236"/>
      <c r="Q4" s="236"/>
      <c r="R4" s="252"/>
      <c r="S4" s="252"/>
      <c r="T4" s="252"/>
      <c r="U4" s="252"/>
    </row>
    <row r="5" spans="1:21" x14ac:dyDescent="0.35">
      <c r="A5" s="255"/>
      <c r="B5" s="237" t="s">
        <v>8</v>
      </c>
      <c r="C5" s="236"/>
      <c r="D5" s="240"/>
      <c r="E5" s="240"/>
      <c r="F5" s="240"/>
      <c r="G5" s="241"/>
      <c r="H5" s="241"/>
      <c r="I5" s="241"/>
      <c r="J5" s="241"/>
      <c r="K5" s="236"/>
      <c r="L5" s="236"/>
      <c r="M5" s="236"/>
      <c r="N5" s="236"/>
      <c r="O5" s="236"/>
      <c r="P5" s="236"/>
      <c r="Q5" s="236"/>
      <c r="R5" s="252"/>
      <c r="S5" s="252"/>
      <c r="T5" s="252"/>
      <c r="U5" s="252"/>
    </row>
    <row r="6" spans="1:21" s="582" customFormat="1" ht="14" x14ac:dyDescent="0.25">
      <c r="A6" s="581">
        <v>1</v>
      </c>
      <c r="B6" s="747" t="s">
        <v>344</v>
      </c>
      <c r="C6" s="748" t="s">
        <v>345</v>
      </c>
      <c r="D6" s="240"/>
      <c r="E6" s="627"/>
      <c r="F6" s="627"/>
      <c r="G6" s="749">
        <f>110+82</f>
        <v>192</v>
      </c>
      <c r="H6" s="749"/>
      <c r="I6" s="749"/>
      <c r="J6" s="749"/>
      <c r="K6" s="233"/>
      <c r="L6" s="689"/>
      <c r="M6" s="689"/>
      <c r="N6" s="689"/>
      <c r="O6" s="689"/>
      <c r="P6" s="689">
        <f>+SUM(L6:O6)</f>
        <v>0</v>
      </c>
      <c r="Q6" s="233"/>
    </row>
    <row r="7" spans="1:21" s="582" customFormat="1" ht="28" x14ac:dyDescent="0.25">
      <c r="A7" s="581">
        <v>2</v>
      </c>
      <c r="B7" s="630" t="s">
        <v>344</v>
      </c>
      <c r="C7" s="628" t="s">
        <v>621</v>
      </c>
      <c r="D7" s="240"/>
      <c r="E7" s="627"/>
      <c r="F7" s="627"/>
      <c r="G7" s="207">
        <v>6</v>
      </c>
      <c r="H7" s="207"/>
      <c r="I7" s="207"/>
      <c r="J7" s="207"/>
      <c r="K7" s="233"/>
      <c r="L7" s="155"/>
      <c r="M7" s="155"/>
      <c r="N7" s="155"/>
      <c r="O7" s="155"/>
      <c r="P7" s="155">
        <f t="shared" ref="P7:P8" si="0">+SUM(L7:O7)</f>
        <v>0</v>
      </c>
      <c r="Q7" s="233"/>
    </row>
    <row r="8" spans="1:21" s="582" customFormat="1" ht="56" x14ac:dyDescent="0.25">
      <c r="A8" s="581">
        <v>3</v>
      </c>
      <c r="B8" s="630" t="s">
        <v>344</v>
      </c>
      <c r="C8" s="628" t="s">
        <v>346</v>
      </c>
      <c r="D8" s="240"/>
      <c r="E8" s="627"/>
      <c r="F8" s="627"/>
      <c r="G8" s="207">
        <v>3</v>
      </c>
      <c r="H8" s="207"/>
      <c r="I8" s="207"/>
      <c r="J8" s="207"/>
      <c r="K8" s="233"/>
      <c r="L8" s="155"/>
      <c r="M8" s="155"/>
      <c r="N8" s="155"/>
      <c r="O8" s="155"/>
      <c r="P8" s="155">
        <f t="shared" si="0"/>
        <v>0</v>
      </c>
      <c r="Q8" s="233"/>
    </row>
    <row r="9" spans="1:21" s="582" customFormat="1" ht="14" x14ac:dyDescent="0.25">
      <c r="A9" s="581"/>
      <c r="B9" s="253"/>
      <c r="C9" s="227"/>
      <c r="D9" s="240"/>
      <c r="E9" s="234"/>
      <c r="F9" s="234"/>
      <c r="G9" s="228"/>
      <c r="H9" s="228"/>
      <c r="I9" s="228"/>
      <c r="J9" s="228"/>
      <c r="K9" s="233"/>
      <c r="L9" s="254"/>
      <c r="M9" s="254"/>
      <c r="N9" s="254"/>
      <c r="O9" s="254"/>
      <c r="P9" s="254"/>
      <c r="Q9" s="233"/>
    </row>
    <row r="10" spans="1:21" s="582" customFormat="1" ht="15.75" customHeight="1" x14ac:dyDescent="0.25">
      <c r="A10" s="581"/>
      <c r="B10" s="250" t="s">
        <v>85</v>
      </c>
      <c r="C10" s="414"/>
      <c r="D10" s="240"/>
      <c r="E10" s="234"/>
      <c r="F10" s="234"/>
      <c r="G10" s="246">
        <f t="shared" ref="G10" si="1">SUM(G6:G8)</f>
        <v>201</v>
      </c>
      <c r="H10" s="246">
        <f t="shared" ref="H10:J10" si="2">SUM(H6:H8)</f>
        <v>0</v>
      </c>
      <c r="I10" s="246">
        <f t="shared" ref="I10" si="3">SUM(I6:I8)</f>
        <v>0</v>
      </c>
      <c r="J10" s="246">
        <f t="shared" si="2"/>
        <v>0</v>
      </c>
      <c r="K10" s="233"/>
      <c r="L10" s="247">
        <f>SUM(L6:L8)</f>
        <v>0</v>
      </c>
      <c r="M10" s="247"/>
      <c r="N10" s="247"/>
      <c r="O10" s="247"/>
      <c r="P10" s="247">
        <f>SUM(P6:P8)</f>
        <v>0</v>
      </c>
      <c r="Q10" s="233"/>
    </row>
    <row r="11" spans="1:21" s="582" customFormat="1" ht="14" x14ac:dyDescent="0.25">
      <c r="A11" s="581"/>
      <c r="B11" s="414"/>
      <c r="C11" s="414"/>
      <c r="D11" s="240"/>
      <c r="E11" s="234"/>
      <c r="F11" s="234"/>
      <c r="G11" s="248"/>
      <c r="H11" s="248"/>
      <c r="I11" s="248"/>
      <c r="J11" s="248"/>
      <c r="K11" s="233"/>
      <c r="L11" s="249"/>
      <c r="M11" s="249"/>
      <c r="N11" s="249"/>
      <c r="O11" s="249"/>
      <c r="P11" s="249"/>
      <c r="Q11" s="233"/>
    </row>
    <row r="12" spans="1:21" s="582" customFormat="1" ht="14" x14ac:dyDescent="0.25">
      <c r="A12" s="581"/>
      <c r="B12" s="250" t="s">
        <v>9</v>
      </c>
      <c r="C12" s="233"/>
      <c r="D12" s="240"/>
      <c r="E12" s="234"/>
      <c r="F12" s="234"/>
      <c r="G12" s="251"/>
      <c r="H12" s="251"/>
      <c r="I12" s="251"/>
      <c r="J12" s="251"/>
      <c r="K12" s="233"/>
      <c r="L12" s="233"/>
      <c r="M12" s="233"/>
      <c r="N12" s="233"/>
      <c r="O12" s="233"/>
      <c r="P12" s="233"/>
      <c r="Q12" s="233"/>
    </row>
    <row r="13" spans="1:21" x14ac:dyDescent="0.35">
      <c r="A13" s="255"/>
      <c r="B13" s="582"/>
      <c r="C13" s="582"/>
      <c r="D13" s="240"/>
      <c r="E13" s="581"/>
      <c r="F13" s="581"/>
      <c r="G13" s="582"/>
      <c r="H13" s="582"/>
      <c r="I13" s="582"/>
      <c r="J13" s="582"/>
      <c r="K13" s="582"/>
      <c r="L13" s="582"/>
      <c r="M13" s="582"/>
      <c r="N13" s="582"/>
      <c r="O13" s="582"/>
      <c r="P13" s="582"/>
      <c r="Q13" s="582"/>
      <c r="R13" s="582"/>
      <c r="S13" s="582"/>
      <c r="T13" s="582"/>
      <c r="U13" s="582"/>
    </row>
    <row r="14" spans="1:21" s="582" customFormat="1" ht="14" x14ac:dyDescent="0.25">
      <c r="A14" s="581">
        <v>4</v>
      </c>
      <c r="B14" s="647" t="s">
        <v>347</v>
      </c>
      <c r="C14" s="750" t="s">
        <v>348</v>
      </c>
      <c r="D14" s="234"/>
      <c r="E14" s="234"/>
      <c r="F14" s="234"/>
      <c r="G14" s="649">
        <v>5</v>
      </c>
      <c r="H14" s="649"/>
      <c r="I14" s="649"/>
      <c r="J14" s="649"/>
      <c r="K14" s="233"/>
      <c r="L14" s="686"/>
      <c r="M14" s="686"/>
      <c r="N14" s="686"/>
      <c r="O14" s="686"/>
      <c r="P14" s="686"/>
      <c r="Q14" s="233"/>
    </row>
    <row r="15" spans="1:21" s="582" customFormat="1" ht="14" x14ac:dyDescent="0.25">
      <c r="A15" s="581">
        <v>5</v>
      </c>
      <c r="B15" s="647" t="s">
        <v>347</v>
      </c>
      <c r="C15" s="750" t="s">
        <v>349</v>
      </c>
      <c r="D15" s="234"/>
      <c r="E15" s="234"/>
      <c r="F15" s="234"/>
      <c r="G15" s="649">
        <v>30</v>
      </c>
      <c r="H15" s="649"/>
      <c r="I15" s="649"/>
      <c r="J15" s="649"/>
      <c r="K15" s="233"/>
      <c r="L15" s="686"/>
      <c r="M15" s="686"/>
      <c r="N15" s="686"/>
      <c r="O15" s="686"/>
      <c r="P15" s="686"/>
      <c r="Q15" s="233"/>
    </row>
    <row r="16" spans="1:21" s="582" customFormat="1" ht="14" x14ac:dyDescent="0.25">
      <c r="A16" s="581">
        <v>6</v>
      </c>
      <c r="B16" s="751" t="s">
        <v>347</v>
      </c>
      <c r="C16" s="752" t="s">
        <v>350</v>
      </c>
      <c r="D16" s="234"/>
      <c r="E16" s="234"/>
      <c r="F16" s="234"/>
      <c r="G16" s="649">
        <v>180</v>
      </c>
      <c r="H16" s="649"/>
      <c r="I16" s="649"/>
      <c r="J16" s="649"/>
      <c r="K16" s="233"/>
      <c r="L16" s="686"/>
      <c r="M16" s="686"/>
      <c r="N16" s="686"/>
      <c r="O16" s="686"/>
      <c r="P16" s="686"/>
      <c r="Q16" s="233"/>
    </row>
    <row r="17" spans="1:17" s="582" customFormat="1" ht="14" x14ac:dyDescent="0.25">
      <c r="A17" s="581">
        <v>7</v>
      </c>
      <c r="B17" s="751" t="s">
        <v>347</v>
      </c>
      <c r="C17" s="752" t="s">
        <v>351</v>
      </c>
      <c r="D17" s="234"/>
      <c r="E17" s="234"/>
      <c r="F17" s="234"/>
      <c r="G17" s="649">
        <v>40</v>
      </c>
      <c r="H17" s="649"/>
      <c r="I17" s="649"/>
      <c r="J17" s="649"/>
      <c r="K17" s="233"/>
      <c r="L17" s="686"/>
      <c r="M17" s="686"/>
      <c r="N17" s="686"/>
      <c r="O17" s="686"/>
      <c r="P17" s="686"/>
      <c r="Q17" s="233"/>
    </row>
    <row r="18" spans="1:17" s="582" customFormat="1" ht="14" x14ac:dyDescent="0.25">
      <c r="A18" s="581">
        <v>8</v>
      </c>
      <c r="B18" s="751" t="s">
        <v>347</v>
      </c>
      <c r="C18" s="752" t="s">
        <v>662</v>
      </c>
      <c r="D18" s="234"/>
      <c r="E18" s="234"/>
      <c r="F18" s="234"/>
      <c r="G18" s="649">
        <v>318</v>
      </c>
      <c r="H18" s="649"/>
      <c r="I18" s="649"/>
      <c r="J18" s="649"/>
      <c r="K18" s="233"/>
      <c r="L18" s="686"/>
      <c r="M18" s="686"/>
      <c r="N18" s="686"/>
      <c r="O18" s="686"/>
      <c r="P18" s="686"/>
      <c r="Q18" s="233"/>
    </row>
    <row r="19" spans="1:17" s="582" customFormat="1" ht="14" x14ac:dyDescent="0.25">
      <c r="A19" s="581">
        <v>9</v>
      </c>
      <c r="B19" s="751" t="s">
        <v>347</v>
      </c>
      <c r="C19" s="752" t="s">
        <v>661</v>
      </c>
      <c r="D19" s="234"/>
      <c r="E19" s="234"/>
      <c r="F19" s="234"/>
      <c r="G19" s="649">
        <v>70</v>
      </c>
      <c r="H19" s="649"/>
      <c r="I19" s="649"/>
      <c r="J19" s="649"/>
      <c r="K19" s="233"/>
      <c r="L19" s="686"/>
      <c r="M19" s="686"/>
      <c r="N19" s="686"/>
      <c r="O19" s="686"/>
      <c r="P19" s="686"/>
      <c r="Q19" s="233"/>
    </row>
    <row r="20" spans="1:17" s="582" customFormat="1" ht="14" x14ac:dyDescent="0.25">
      <c r="A20" s="581"/>
      <c r="B20" s="153"/>
      <c r="C20" s="629"/>
      <c r="D20" s="234"/>
      <c r="E20" s="234"/>
      <c r="F20" s="234"/>
      <c r="G20" s="207"/>
      <c r="H20" s="207"/>
      <c r="I20" s="207"/>
      <c r="J20" s="207"/>
      <c r="K20" s="233"/>
      <c r="L20" s="155"/>
      <c r="M20" s="155"/>
      <c r="N20" s="155"/>
      <c r="O20" s="155"/>
      <c r="P20" s="155"/>
      <c r="Q20" s="233"/>
    </row>
    <row r="21" spans="1:17" s="582" customFormat="1" ht="14" x14ac:dyDescent="0.25">
      <c r="A21" s="581"/>
      <c r="B21" s="242"/>
      <c r="C21" s="243"/>
      <c r="D21" s="234"/>
      <c r="E21" s="234"/>
      <c r="F21" s="234"/>
      <c r="G21" s="244"/>
      <c r="H21" s="244"/>
      <c r="I21" s="244"/>
      <c r="J21" s="244"/>
      <c r="K21" s="233"/>
      <c r="L21" s="245"/>
      <c r="M21" s="245"/>
      <c r="N21" s="245"/>
      <c r="O21" s="245"/>
      <c r="P21" s="245"/>
      <c r="Q21" s="233"/>
    </row>
    <row r="22" spans="1:17" s="582" customFormat="1" ht="15" customHeight="1" x14ac:dyDescent="0.25">
      <c r="A22" s="581"/>
      <c r="B22" s="250" t="s">
        <v>88</v>
      </c>
      <c r="C22" s="414"/>
      <c r="D22" s="234"/>
      <c r="E22" s="234"/>
      <c r="F22" s="234"/>
      <c r="G22" s="246">
        <f>SUM(G14:G21)</f>
        <v>643</v>
      </c>
      <c r="H22" s="246">
        <f>SUM(H14:H21)</f>
        <v>0</v>
      </c>
      <c r="I22" s="246">
        <f>SUM(I14:I21)</f>
        <v>0</v>
      </c>
      <c r="J22" s="246">
        <f>SUM(J14:J21)</f>
        <v>0</v>
      </c>
      <c r="K22" s="233"/>
      <c r="L22" s="285">
        <f>SUM(L14:L21)</f>
        <v>0</v>
      </c>
      <c r="M22" s="285">
        <f>SUM(M14:M21)</f>
        <v>0</v>
      </c>
      <c r="N22" s="285">
        <f>SUM(N14:N21)</f>
        <v>0</v>
      </c>
      <c r="O22" s="285">
        <f>SUM(O14:O21)</f>
        <v>0</v>
      </c>
      <c r="P22" s="285">
        <f>SUM(P14:P21)</f>
        <v>0</v>
      </c>
      <c r="Q22" s="233"/>
    </row>
    <row r="23" spans="1:17" s="582" customFormat="1" ht="14" x14ac:dyDescent="0.25">
      <c r="A23" s="581"/>
      <c r="B23" s="414"/>
      <c r="C23" s="414"/>
      <c r="D23" s="234"/>
      <c r="E23" s="234"/>
      <c r="F23" s="234"/>
      <c r="G23" s="248"/>
      <c r="H23" s="248"/>
      <c r="I23" s="248"/>
      <c r="J23" s="248"/>
      <c r="K23" s="233"/>
      <c r="L23" s="249"/>
      <c r="M23" s="249"/>
      <c r="N23" s="249"/>
      <c r="O23" s="249"/>
      <c r="P23" s="249"/>
      <c r="Q23" s="233"/>
    </row>
    <row r="24" spans="1:17" s="582" customFormat="1" ht="14" x14ac:dyDescent="0.25">
      <c r="A24" s="581"/>
      <c r="B24" s="250" t="s">
        <v>10</v>
      </c>
      <c r="C24" s="233"/>
      <c r="D24" s="234"/>
      <c r="E24" s="234"/>
      <c r="F24" s="234"/>
      <c r="G24" s="251"/>
      <c r="H24" s="251"/>
      <c r="I24" s="251"/>
      <c r="J24" s="251"/>
      <c r="K24" s="233"/>
      <c r="L24" s="233"/>
      <c r="M24" s="233"/>
      <c r="N24" s="233"/>
      <c r="O24" s="233"/>
      <c r="P24" s="233"/>
      <c r="Q24" s="233"/>
    </row>
    <row r="25" spans="1:17" s="582" customFormat="1" ht="14" x14ac:dyDescent="0.25">
      <c r="A25" s="581"/>
      <c r="B25" s="630"/>
      <c r="C25" s="628"/>
      <c r="D25" s="232"/>
      <c r="E25" s="232"/>
      <c r="F25" s="232"/>
      <c r="G25" s="207"/>
      <c r="H25" s="207"/>
      <c r="I25" s="207"/>
      <c r="J25" s="207"/>
      <c r="K25" s="233"/>
      <c r="L25" s="155"/>
      <c r="M25" s="155"/>
      <c r="N25" s="155"/>
      <c r="O25" s="155"/>
      <c r="P25" s="155">
        <f t="shared" ref="P25" si="4">+SUM(L25:O25)</f>
        <v>0</v>
      </c>
      <c r="Q25" s="233"/>
    </row>
    <row r="26" spans="1:17" s="582" customFormat="1" ht="14" x14ac:dyDescent="0.25">
      <c r="A26" s="581"/>
      <c r="B26" s="242"/>
      <c r="C26" s="243"/>
      <c r="D26" s="234"/>
      <c r="E26" s="234"/>
      <c r="F26" s="234"/>
      <c r="G26" s="244"/>
      <c r="H26" s="244"/>
      <c r="I26" s="244"/>
      <c r="J26" s="244"/>
      <c r="K26" s="233"/>
      <c r="L26" s="245"/>
      <c r="M26" s="245"/>
      <c r="N26" s="245"/>
      <c r="O26" s="245"/>
      <c r="P26" s="245"/>
      <c r="Q26" s="233"/>
    </row>
    <row r="27" spans="1:17" s="582" customFormat="1" ht="15" customHeight="1" x14ac:dyDescent="0.25">
      <c r="A27" s="581"/>
      <c r="B27" s="250" t="s">
        <v>89</v>
      </c>
      <c r="C27" s="414"/>
      <c r="D27" s="234"/>
      <c r="E27" s="234"/>
      <c r="F27" s="234"/>
      <c r="G27" s="246">
        <f>SUM(G25:G26)</f>
        <v>0</v>
      </c>
      <c r="H27" s="246">
        <f>SUM(H25:H26)</f>
        <v>0</v>
      </c>
      <c r="I27" s="246">
        <f>SUM(I25:I26)</f>
        <v>0</v>
      </c>
      <c r="J27" s="246">
        <f>SUM(J25:J26)</f>
        <v>0</v>
      </c>
      <c r="K27" s="233"/>
      <c r="L27" s="246">
        <f>SUM(L25:L26)</f>
        <v>0</v>
      </c>
      <c r="M27" s="246">
        <f>SUM(M25:M26)</f>
        <v>0</v>
      </c>
      <c r="N27" s="246">
        <f>SUM(N25:N26)</f>
        <v>0</v>
      </c>
      <c r="O27" s="246">
        <f>SUM(O25:O26)</f>
        <v>0</v>
      </c>
      <c r="P27" s="246">
        <f>SUM(P25:P26)</f>
        <v>0</v>
      </c>
      <c r="Q27" s="233"/>
    </row>
    <row r="28" spans="1:17" s="582" customFormat="1" ht="14" x14ac:dyDescent="0.25">
      <c r="A28" s="581"/>
      <c r="B28" s="414"/>
      <c r="C28" s="414"/>
      <c r="D28" s="234"/>
      <c r="E28" s="234"/>
      <c r="F28" s="234"/>
      <c r="G28" s="248"/>
      <c r="H28" s="248"/>
      <c r="I28" s="248"/>
      <c r="J28" s="248"/>
      <c r="K28" s="233"/>
      <c r="L28" s="249"/>
      <c r="M28" s="249"/>
      <c r="N28" s="249"/>
      <c r="O28" s="249"/>
      <c r="P28" s="249"/>
      <c r="Q28" s="233"/>
    </row>
    <row r="29" spans="1:17" s="582" customFormat="1" ht="14" x14ac:dyDescent="0.25">
      <c r="A29" s="581"/>
      <c r="B29" s="250" t="s">
        <v>11</v>
      </c>
      <c r="C29" s="233"/>
      <c r="D29" s="234"/>
      <c r="E29" s="234"/>
      <c r="F29" s="234"/>
      <c r="G29" s="251"/>
      <c r="H29" s="251"/>
      <c r="I29" s="251"/>
      <c r="J29" s="251"/>
      <c r="K29" s="233"/>
      <c r="L29" s="233"/>
      <c r="M29" s="233"/>
      <c r="N29" s="233"/>
      <c r="O29" s="233"/>
      <c r="P29" s="233"/>
      <c r="Q29" s="233"/>
    </row>
    <row r="30" spans="1:17" s="582" customFormat="1" ht="14" x14ac:dyDescent="0.25">
      <c r="A30" s="581">
        <f>A19+1</f>
        <v>10</v>
      </c>
      <c r="B30" s="751" t="s">
        <v>347</v>
      </c>
      <c r="C30" s="752" t="s">
        <v>352</v>
      </c>
      <c r="D30" s="234"/>
      <c r="E30" s="234"/>
      <c r="F30" s="234"/>
      <c r="G30" s="649">
        <v>-200</v>
      </c>
      <c r="H30" s="649"/>
      <c r="I30" s="649"/>
      <c r="J30" s="649"/>
      <c r="K30" s="233"/>
      <c r="L30" s="686"/>
      <c r="M30" s="686"/>
      <c r="N30" s="686"/>
      <c r="O30" s="686"/>
      <c r="P30" s="686">
        <f>+SUM(L30:L30)</f>
        <v>0</v>
      </c>
      <c r="Q30" s="233"/>
    </row>
    <row r="31" spans="1:17" s="582" customFormat="1" ht="15.75" customHeight="1" x14ac:dyDescent="0.25">
      <c r="A31" s="581"/>
      <c r="B31" s="242"/>
      <c r="C31" s="243"/>
      <c r="D31" s="234"/>
      <c r="E31" s="234"/>
      <c r="F31" s="234"/>
      <c r="G31" s="244"/>
      <c r="H31" s="244"/>
      <c r="I31" s="244"/>
      <c r="J31" s="244"/>
      <c r="K31" s="233"/>
      <c r="L31" s="245"/>
      <c r="M31" s="245"/>
      <c r="N31" s="245"/>
      <c r="O31" s="245"/>
      <c r="P31" s="245"/>
      <c r="Q31" s="233"/>
    </row>
    <row r="32" spans="1:17" s="582" customFormat="1" ht="15" customHeight="1" x14ac:dyDescent="0.25">
      <c r="A32" s="581"/>
      <c r="B32" s="250" t="s">
        <v>90</v>
      </c>
      <c r="C32" s="414"/>
      <c r="D32" s="234"/>
      <c r="E32" s="234"/>
      <c r="F32" s="234"/>
      <c r="G32" s="246">
        <f>SUM(G30:G31)</f>
        <v>-200</v>
      </c>
      <c r="H32" s="246">
        <f t="shared" ref="H32:J32" si="5">SUM(H30:H31)</f>
        <v>0</v>
      </c>
      <c r="I32" s="246">
        <f t="shared" si="5"/>
        <v>0</v>
      </c>
      <c r="J32" s="246">
        <f t="shared" si="5"/>
        <v>0</v>
      </c>
      <c r="K32" s="233"/>
      <c r="L32" s="247">
        <f>SUM(L30:L31)</f>
        <v>0</v>
      </c>
      <c r="M32" s="247"/>
      <c r="N32" s="247"/>
      <c r="O32" s="247"/>
      <c r="P32" s="247">
        <f>SUM(P30:P31)</f>
        <v>0</v>
      </c>
      <c r="Q32" s="233"/>
    </row>
    <row r="33" spans="1:17" s="582" customFormat="1" ht="14" x14ac:dyDescent="0.25">
      <c r="A33" s="581"/>
      <c r="B33" s="414"/>
      <c r="C33" s="414"/>
      <c r="D33" s="234"/>
      <c r="E33" s="234"/>
      <c r="F33" s="234"/>
      <c r="G33" s="248"/>
      <c r="H33" s="248"/>
      <c r="I33" s="248"/>
      <c r="J33" s="248"/>
      <c r="K33" s="233"/>
      <c r="L33" s="249"/>
      <c r="M33" s="249"/>
      <c r="N33" s="249"/>
      <c r="O33" s="249"/>
      <c r="P33" s="249"/>
      <c r="Q33" s="233"/>
    </row>
    <row r="34" spans="1:17" s="582" customFormat="1" ht="14" x14ac:dyDescent="0.25">
      <c r="A34" s="581"/>
      <c r="B34" s="250" t="s">
        <v>12</v>
      </c>
      <c r="C34" s="233"/>
      <c r="D34" s="234"/>
      <c r="E34" s="234"/>
      <c r="F34" s="234"/>
      <c r="G34" s="251"/>
      <c r="H34" s="251"/>
      <c r="I34" s="251"/>
      <c r="J34" s="251"/>
      <c r="K34" s="233"/>
      <c r="L34" s="233"/>
      <c r="M34" s="233"/>
      <c r="N34" s="233"/>
      <c r="O34" s="233"/>
      <c r="P34" s="233"/>
      <c r="Q34" s="233"/>
    </row>
    <row r="35" spans="1:17" s="582" customFormat="1" ht="13.5" customHeight="1" x14ac:dyDescent="0.25">
      <c r="A35" s="581">
        <f>A30+1</f>
        <v>11</v>
      </c>
      <c r="B35" s="751" t="s">
        <v>347</v>
      </c>
      <c r="C35" s="752" t="s">
        <v>353</v>
      </c>
      <c r="D35" s="234"/>
      <c r="E35" s="234"/>
      <c r="F35" s="234"/>
      <c r="G35" s="649">
        <v>-73</v>
      </c>
      <c r="H35" s="649">
        <v>-109</v>
      </c>
      <c r="I35" s="649">
        <v>-181</v>
      </c>
      <c r="J35" s="649"/>
      <c r="K35" s="233"/>
      <c r="L35" s="686"/>
      <c r="M35" s="686"/>
      <c r="N35" s="686"/>
      <c r="O35" s="686"/>
      <c r="P35" s="686"/>
      <c r="Q35" s="233"/>
    </row>
    <row r="36" spans="1:17" s="582" customFormat="1" ht="13.5" customHeight="1" x14ac:dyDescent="0.25">
      <c r="A36" s="581"/>
      <c r="B36" s="186"/>
      <c r="C36" s="187"/>
      <c r="D36" s="234"/>
      <c r="E36" s="234"/>
      <c r="F36" s="234"/>
      <c r="G36" s="207"/>
      <c r="H36" s="207"/>
      <c r="I36" s="207"/>
      <c r="J36" s="207"/>
      <c r="K36" s="233"/>
      <c r="L36" s="155"/>
      <c r="M36" s="155"/>
      <c r="N36" s="155"/>
      <c r="O36" s="155"/>
      <c r="P36" s="155"/>
      <c r="Q36" s="233"/>
    </row>
    <row r="37" spans="1:17" s="582" customFormat="1" ht="15.75" customHeight="1" x14ac:dyDescent="0.25">
      <c r="A37" s="581"/>
      <c r="B37" s="253"/>
      <c r="C37" s="227"/>
      <c r="D37" s="234"/>
      <c r="E37" s="234"/>
      <c r="F37" s="234"/>
      <c r="G37" s="228"/>
      <c r="H37" s="228"/>
      <c r="I37" s="228"/>
      <c r="J37" s="228"/>
      <c r="K37" s="233"/>
      <c r="L37" s="254"/>
      <c r="M37" s="254"/>
      <c r="N37" s="254"/>
      <c r="O37" s="254"/>
      <c r="P37" s="254"/>
      <c r="Q37" s="233"/>
    </row>
    <row r="38" spans="1:17" s="582" customFormat="1" ht="15" customHeight="1" x14ac:dyDescent="0.25">
      <c r="A38" s="581"/>
      <c r="B38" s="250" t="s">
        <v>313</v>
      </c>
      <c r="C38" s="414"/>
      <c r="D38" s="234"/>
      <c r="E38" s="234"/>
      <c r="F38" s="234"/>
      <c r="G38" s="246">
        <f t="shared" ref="G38" si="6">SUM(G35:G37)</f>
        <v>-73</v>
      </c>
      <c r="H38" s="246">
        <f t="shared" ref="H38:J38" si="7">SUM(H35:H37)</f>
        <v>-109</v>
      </c>
      <c r="I38" s="246">
        <f t="shared" ref="I38" si="8">SUM(I35:I37)</f>
        <v>-181</v>
      </c>
      <c r="J38" s="246">
        <f t="shared" si="7"/>
        <v>0</v>
      </c>
      <c r="K38" s="233"/>
      <c r="L38" s="246">
        <f>SUM(L36:L36)</f>
        <v>0</v>
      </c>
      <c r="M38" s="246">
        <f>SUM(M36:M36)</f>
        <v>0</v>
      </c>
      <c r="N38" s="246">
        <f>SUM(N36:N36)</f>
        <v>0</v>
      </c>
      <c r="O38" s="246">
        <f>SUM(O36:O36)</f>
        <v>0</v>
      </c>
      <c r="P38" s="246">
        <f>SUM(P36:P36)</f>
        <v>0</v>
      </c>
      <c r="Q38" s="233"/>
    </row>
    <row r="39" spans="1:17" s="582" customFormat="1" ht="14" x14ac:dyDescent="0.25">
      <c r="A39" s="581"/>
      <c r="B39" s="414"/>
      <c r="C39" s="414"/>
      <c r="D39" s="234"/>
      <c r="E39" s="234"/>
      <c r="F39" s="234"/>
      <c r="G39" s="248"/>
      <c r="H39" s="248"/>
      <c r="I39" s="248"/>
      <c r="J39" s="248"/>
      <c r="K39" s="233"/>
      <c r="L39" s="249"/>
      <c r="M39" s="249"/>
      <c r="N39" s="249"/>
      <c r="O39" s="249"/>
      <c r="P39" s="249"/>
      <c r="Q39" s="233"/>
    </row>
    <row r="40" spans="1:17" s="582" customFormat="1" ht="14" x14ac:dyDescent="0.25">
      <c r="A40" s="581"/>
      <c r="B40" s="250" t="s">
        <v>354</v>
      </c>
      <c r="C40" s="233"/>
      <c r="D40" s="234"/>
      <c r="E40" s="234"/>
      <c r="F40" s="234"/>
      <c r="G40" s="251"/>
      <c r="H40" s="251"/>
      <c r="I40" s="251"/>
      <c r="J40" s="251"/>
      <c r="K40" s="233"/>
      <c r="L40" s="233"/>
      <c r="M40" s="233"/>
      <c r="N40" s="233"/>
      <c r="O40" s="233"/>
      <c r="P40" s="233"/>
      <c r="Q40" s="233"/>
    </row>
    <row r="41" spans="1:17" s="582" customFormat="1" ht="14" x14ac:dyDescent="0.25">
      <c r="A41" s="581"/>
      <c r="B41" s="250"/>
      <c r="C41" s="233"/>
      <c r="D41" s="234"/>
      <c r="E41" s="234"/>
      <c r="F41" s="234"/>
      <c r="G41" s="251"/>
      <c r="H41" s="251"/>
      <c r="I41" s="251"/>
      <c r="J41" s="251"/>
      <c r="K41" s="233"/>
      <c r="L41" s="233"/>
      <c r="M41" s="233"/>
      <c r="N41" s="233"/>
      <c r="O41" s="233"/>
      <c r="P41" s="233"/>
      <c r="Q41" s="233"/>
    </row>
    <row r="42" spans="1:17" s="582" customFormat="1" ht="15.75" customHeight="1" x14ac:dyDescent="0.25">
      <c r="A42" s="581">
        <f>A35+1</f>
        <v>12</v>
      </c>
      <c r="B42" s="153" t="s">
        <v>355</v>
      </c>
      <c r="C42" s="154" t="s">
        <v>356</v>
      </c>
      <c r="D42" s="234"/>
      <c r="E42" s="234"/>
      <c r="F42" s="234"/>
      <c r="G42" s="207">
        <v>1</v>
      </c>
      <c r="H42" s="207">
        <v>1</v>
      </c>
      <c r="I42" s="207"/>
      <c r="J42" s="207"/>
      <c r="K42" s="233"/>
      <c r="L42" s="631"/>
      <c r="M42" s="631"/>
      <c r="N42" s="631"/>
      <c r="O42" s="631"/>
      <c r="P42" s="631"/>
      <c r="Q42" s="233"/>
    </row>
    <row r="43" spans="1:17" s="582" customFormat="1" ht="15.75" customHeight="1" x14ac:dyDescent="0.25">
      <c r="A43" s="581">
        <f>A42+1</f>
        <v>13</v>
      </c>
      <c r="B43" s="658" t="s">
        <v>355</v>
      </c>
      <c r="C43" s="635" t="s">
        <v>357</v>
      </c>
      <c r="D43" s="234"/>
      <c r="E43" s="234"/>
      <c r="F43" s="234"/>
      <c r="G43" s="649">
        <v>-40</v>
      </c>
      <c r="H43" s="649"/>
      <c r="I43" s="649"/>
      <c r="J43" s="649"/>
      <c r="K43" s="233"/>
      <c r="L43" s="687"/>
      <c r="M43" s="687"/>
      <c r="N43" s="687"/>
      <c r="O43" s="687"/>
      <c r="P43" s="687"/>
      <c r="Q43" s="233"/>
    </row>
    <row r="44" spans="1:17" s="582" customFormat="1" ht="28" x14ac:dyDescent="0.25">
      <c r="A44" s="581">
        <f t="shared" ref="A44:A61" si="9">A43+1</f>
        <v>14</v>
      </c>
      <c r="B44" s="186" t="s">
        <v>355</v>
      </c>
      <c r="C44" s="187" t="s">
        <v>358</v>
      </c>
      <c r="D44" s="234"/>
      <c r="E44" s="234"/>
      <c r="F44" s="234"/>
      <c r="G44" s="207">
        <f>-15+15</f>
        <v>0</v>
      </c>
      <c r="H44" s="207">
        <f>170-170</f>
        <v>0</v>
      </c>
      <c r="I44" s="207"/>
      <c r="J44" s="207"/>
      <c r="K44" s="233"/>
      <c r="L44" s="631"/>
      <c r="M44" s="631"/>
      <c r="N44" s="631"/>
      <c r="O44" s="631"/>
      <c r="P44" s="631"/>
      <c r="Q44" s="233"/>
    </row>
    <row r="45" spans="1:17" s="582" customFormat="1" ht="28" x14ac:dyDescent="0.25">
      <c r="A45" s="581">
        <f t="shared" si="9"/>
        <v>15</v>
      </c>
      <c r="B45" s="153" t="s">
        <v>355</v>
      </c>
      <c r="C45" s="154" t="s">
        <v>359</v>
      </c>
      <c r="D45" s="234"/>
      <c r="E45" s="234"/>
      <c r="F45" s="234"/>
      <c r="G45" s="207">
        <v>-12</v>
      </c>
      <c r="H45" s="207"/>
      <c r="I45" s="207"/>
      <c r="J45" s="207"/>
      <c r="K45" s="233"/>
      <c r="L45" s="631"/>
      <c r="M45" s="631"/>
      <c r="N45" s="631"/>
      <c r="O45" s="631"/>
      <c r="P45" s="631"/>
      <c r="Q45" s="233"/>
    </row>
    <row r="46" spans="1:17" s="582" customFormat="1" ht="28" x14ac:dyDescent="0.25">
      <c r="A46" s="581">
        <f t="shared" si="9"/>
        <v>16</v>
      </c>
      <c r="B46" s="646" t="s">
        <v>355</v>
      </c>
      <c r="C46" s="654" t="s">
        <v>360</v>
      </c>
      <c r="D46" s="234"/>
      <c r="E46" s="234"/>
      <c r="F46" s="234"/>
      <c r="G46" s="749">
        <f>-120+120</f>
        <v>0</v>
      </c>
      <c r="H46" s="749">
        <f>-120+120</f>
        <v>0</v>
      </c>
      <c r="I46" s="749">
        <v>-120</v>
      </c>
      <c r="J46" s="749"/>
      <c r="K46" s="233"/>
      <c r="L46" s="753"/>
      <c r="M46" s="753"/>
      <c r="N46" s="753"/>
      <c r="O46" s="753"/>
      <c r="P46" s="753"/>
      <c r="Q46" s="233"/>
    </row>
    <row r="47" spans="1:17" s="582" customFormat="1" ht="14" x14ac:dyDescent="0.25">
      <c r="A47" s="581">
        <f t="shared" si="9"/>
        <v>17</v>
      </c>
      <c r="B47" s="153" t="s">
        <v>355</v>
      </c>
      <c r="C47" s="154" t="s">
        <v>361</v>
      </c>
      <c r="D47" s="234"/>
      <c r="E47" s="234"/>
      <c r="F47" s="234"/>
      <c r="G47" s="207">
        <v>17.582000000000001</v>
      </c>
      <c r="H47" s="207"/>
      <c r="I47" s="207"/>
      <c r="J47" s="207"/>
      <c r="K47" s="233"/>
      <c r="L47" s="631"/>
      <c r="M47" s="631"/>
      <c r="N47" s="631"/>
      <c r="O47" s="631"/>
      <c r="P47" s="631"/>
      <c r="Q47" s="233"/>
    </row>
    <row r="48" spans="1:17" s="582" customFormat="1" ht="14" x14ac:dyDescent="0.25">
      <c r="A48" s="581">
        <f t="shared" si="9"/>
        <v>18</v>
      </c>
      <c r="B48" s="153" t="s">
        <v>355</v>
      </c>
      <c r="C48" s="154" t="s">
        <v>362</v>
      </c>
      <c r="D48" s="234"/>
      <c r="E48" s="234"/>
      <c r="F48" s="234"/>
      <c r="G48" s="207">
        <v>-20</v>
      </c>
      <c r="H48" s="207"/>
      <c r="I48" s="207"/>
      <c r="J48" s="207"/>
      <c r="K48" s="233"/>
      <c r="L48" s="155"/>
      <c r="M48" s="155"/>
      <c r="N48" s="155"/>
      <c r="O48" s="155"/>
      <c r="P48" s="155">
        <f t="shared" ref="P48" si="10">+SUM(L48:O48)</f>
        <v>0</v>
      </c>
      <c r="Q48" s="233"/>
    </row>
    <row r="49" spans="1:21" s="582" customFormat="1" ht="14" x14ac:dyDescent="0.25">
      <c r="A49" s="581">
        <f>A48+1</f>
        <v>19</v>
      </c>
      <c r="B49" s="186" t="s">
        <v>355</v>
      </c>
      <c r="C49" s="187" t="s">
        <v>363</v>
      </c>
      <c r="D49" s="234"/>
      <c r="E49" s="234"/>
      <c r="F49" s="234"/>
      <c r="G49" s="207">
        <v>200</v>
      </c>
      <c r="H49" s="207"/>
      <c r="I49" s="207"/>
      <c r="J49" s="207"/>
      <c r="K49" s="233"/>
      <c r="L49" s="155"/>
      <c r="M49" s="155"/>
      <c r="N49" s="155"/>
      <c r="O49" s="155"/>
      <c r="P49" s="155">
        <f t="shared" ref="P49:P58" si="11">SUM(L49:O49)</f>
        <v>0</v>
      </c>
      <c r="Q49" s="233"/>
    </row>
    <row r="50" spans="1:21" s="582" customFormat="1" ht="14" x14ac:dyDescent="0.25">
      <c r="A50" s="581">
        <f t="shared" si="9"/>
        <v>20</v>
      </c>
      <c r="B50" s="186" t="s">
        <v>355</v>
      </c>
      <c r="C50" s="187" t="s">
        <v>364</v>
      </c>
      <c r="D50" s="234"/>
      <c r="E50" s="234"/>
      <c r="F50" s="234"/>
      <c r="G50" s="207">
        <v>-200</v>
      </c>
      <c r="H50" s="207"/>
      <c r="I50" s="207"/>
      <c r="J50" s="207"/>
      <c r="K50" s="233"/>
      <c r="L50" s="155"/>
      <c r="M50" s="155"/>
      <c r="N50" s="155"/>
      <c r="O50" s="155"/>
      <c r="P50" s="155">
        <f t="shared" si="11"/>
        <v>0</v>
      </c>
      <c r="Q50" s="233"/>
    </row>
    <row r="51" spans="1:21" s="582" customFormat="1" ht="28" x14ac:dyDescent="0.25">
      <c r="A51" s="581">
        <f t="shared" si="9"/>
        <v>21</v>
      </c>
      <c r="B51" s="658" t="s">
        <v>355</v>
      </c>
      <c r="C51" s="635" t="s">
        <v>365</v>
      </c>
      <c r="D51" s="234"/>
      <c r="E51" s="234"/>
      <c r="F51" s="234"/>
      <c r="G51" s="649">
        <v>40</v>
      </c>
      <c r="H51" s="649"/>
      <c r="I51" s="649"/>
      <c r="J51" s="649"/>
      <c r="K51" s="233"/>
      <c r="L51" s="686"/>
      <c r="M51" s="686"/>
      <c r="N51" s="686"/>
      <c r="O51" s="686"/>
      <c r="P51" s="686">
        <f t="shared" si="11"/>
        <v>0</v>
      </c>
      <c r="Q51" s="233"/>
    </row>
    <row r="52" spans="1:21" s="582" customFormat="1" ht="14" x14ac:dyDescent="0.25">
      <c r="A52" s="581">
        <f t="shared" si="9"/>
        <v>22</v>
      </c>
      <c r="B52" s="658" t="s">
        <v>355</v>
      </c>
      <c r="C52" s="635" t="s">
        <v>366</v>
      </c>
      <c r="D52" s="234"/>
      <c r="E52" s="234"/>
      <c r="F52" s="234"/>
      <c r="G52" s="649">
        <v>30</v>
      </c>
      <c r="H52" s="649"/>
      <c r="I52" s="649"/>
      <c r="J52" s="649"/>
      <c r="K52" s="233"/>
      <c r="L52" s="686"/>
      <c r="M52" s="686"/>
      <c r="N52" s="686"/>
      <c r="O52" s="686"/>
      <c r="P52" s="686">
        <f t="shared" si="11"/>
        <v>0</v>
      </c>
      <c r="Q52" s="233"/>
    </row>
    <row r="53" spans="1:21" s="582" customFormat="1" ht="14" x14ac:dyDescent="0.25">
      <c r="A53" s="581">
        <f t="shared" si="9"/>
        <v>23</v>
      </c>
      <c r="B53" s="658" t="s">
        <v>355</v>
      </c>
      <c r="C53" s="635" t="s">
        <v>628</v>
      </c>
      <c r="D53" s="234"/>
      <c r="E53" s="234"/>
      <c r="F53" s="234"/>
      <c r="G53" s="649">
        <v>150</v>
      </c>
      <c r="H53" s="649"/>
      <c r="I53" s="649"/>
      <c r="J53" s="649"/>
      <c r="K53" s="233"/>
      <c r="L53" s="686"/>
      <c r="M53" s="686"/>
      <c r="N53" s="686"/>
      <c r="O53" s="686"/>
      <c r="P53" s="686">
        <f t="shared" si="11"/>
        <v>0</v>
      </c>
      <c r="Q53" s="233"/>
    </row>
    <row r="54" spans="1:21" s="582" customFormat="1" ht="14" x14ac:dyDescent="0.25">
      <c r="A54" s="581">
        <f t="shared" si="9"/>
        <v>24</v>
      </c>
      <c r="B54" s="658" t="s">
        <v>355</v>
      </c>
      <c r="C54" s="635" t="s">
        <v>367</v>
      </c>
      <c r="D54" s="234"/>
      <c r="E54" s="234"/>
      <c r="F54" s="234"/>
      <c r="G54" s="649">
        <v>40</v>
      </c>
      <c r="H54" s="649"/>
      <c r="I54" s="649"/>
      <c r="J54" s="649"/>
      <c r="K54" s="233"/>
      <c r="L54" s="686"/>
      <c r="M54" s="686"/>
      <c r="N54" s="686"/>
      <c r="O54" s="686"/>
      <c r="P54" s="686">
        <f t="shared" si="11"/>
        <v>0</v>
      </c>
      <c r="Q54" s="233"/>
    </row>
    <row r="55" spans="1:21" s="582" customFormat="1" ht="14" x14ac:dyDescent="0.25">
      <c r="A55" s="581">
        <f t="shared" si="9"/>
        <v>25</v>
      </c>
      <c r="B55" s="658" t="s">
        <v>355</v>
      </c>
      <c r="C55" s="635" t="s">
        <v>368</v>
      </c>
      <c r="D55" s="234"/>
      <c r="E55" s="234"/>
      <c r="F55" s="234"/>
      <c r="G55" s="649">
        <v>200</v>
      </c>
      <c r="H55" s="649"/>
      <c r="I55" s="649">
        <v>-200</v>
      </c>
      <c r="J55" s="649"/>
      <c r="K55" s="233"/>
      <c r="L55" s="686"/>
      <c r="M55" s="686"/>
      <c r="N55" s="686"/>
      <c r="O55" s="686"/>
      <c r="P55" s="686">
        <f t="shared" si="11"/>
        <v>0</v>
      </c>
      <c r="Q55" s="233"/>
    </row>
    <row r="56" spans="1:21" s="582" customFormat="1" ht="14" x14ac:dyDescent="0.25">
      <c r="A56" s="581">
        <f>A55+1</f>
        <v>26</v>
      </c>
      <c r="B56" s="658" t="s">
        <v>355</v>
      </c>
      <c r="C56" s="635" t="s">
        <v>629</v>
      </c>
      <c r="D56" s="234"/>
      <c r="E56" s="234"/>
      <c r="F56" s="234"/>
      <c r="G56" s="649">
        <v>2885</v>
      </c>
      <c r="H56" s="649"/>
      <c r="I56" s="649"/>
      <c r="J56" s="649"/>
      <c r="K56" s="233"/>
      <c r="L56" s="686">
        <v>43</v>
      </c>
      <c r="M56" s="686"/>
      <c r="N56" s="686"/>
      <c r="O56" s="686"/>
      <c r="P56" s="686">
        <f t="shared" si="11"/>
        <v>43</v>
      </c>
      <c r="Q56" s="233"/>
    </row>
    <row r="57" spans="1:21" s="582" customFormat="1" ht="14" x14ac:dyDescent="0.25">
      <c r="A57" s="581">
        <f t="shared" si="9"/>
        <v>27</v>
      </c>
      <c r="B57" s="658" t="s">
        <v>355</v>
      </c>
      <c r="C57" s="635" t="s">
        <v>369</v>
      </c>
      <c r="D57" s="234"/>
      <c r="E57" s="234"/>
      <c r="F57" s="234"/>
      <c r="G57" s="649">
        <v>-1074</v>
      </c>
      <c r="H57" s="649"/>
      <c r="I57" s="649"/>
      <c r="J57" s="649"/>
      <c r="K57" s="233"/>
      <c r="L57" s="686"/>
      <c r="M57" s="686"/>
      <c r="N57" s="686"/>
      <c r="O57" s="686"/>
      <c r="P57" s="686">
        <f t="shared" si="11"/>
        <v>0</v>
      </c>
      <c r="Q57" s="233"/>
    </row>
    <row r="58" spans="1:21" s="582" customFormat="1" ht="14" x14ac:dyDescent="0.25">
      <c r="A58" s="581">
        <f t="shared" si="9"/>
        <v>28</v>
      </c>
      <c r="B58" s="658" t="s">
        <v>355</v>
      </c>
      <c r="C58" s="635" t="s">
        <v>614</v>
      </c>
      <c r="D58" s="234"/>
      <c r="E58" s="234"/>
      <c r="F58" s="234"/>
      <c r="G58" s="649">
        <f>-'Corporate Property'!F62</f>
        <v>-223</v>
      </c>
      <c r="H58" s="649"/>
      <c r="I58" s="649"/>
      <c r="J58" s="649"/>
      <c r="K58" s="233"/>
      <c r="L58" s="686"/>
      <c r="M58" s="686"/>
      <c r="N58" s="686"/>
      <c r="O58" s="686"/>
      <c r="P58" s="686">
        <f t="shared" si="11"/>
        <v>0</v>
      </c>
      <c r="Q58" s="233"/>
    </row>
    <row r="59" spans="1:21" s="582" customFormat="1" ht="14" x14ac:dyDescent="0.25">
      <c r="A59" s="581">
        <f t="shared" si="9"/>
        <v>29</v>
      </c>
      <c r="B59" s="658" t="s">
        <v>355</v>
      </c>
      <c r="C59" s="635" t="s">
        <v>571</v>
      </c>
      <c r="D59" s="234"/>
      <c r="E59" s="234"/>
      <c r="F59" s="234"/>
      <c r="G59" s="649"/>
      <c r="H59" s="649">
        <v>50</v>
      </c>
      <c r="I59" s="649">
        <v>100</v>
      </c>
      <c r="J59" s="649">
        <v>50</v>
      </c>
      <c r="K59" s="233"/>
      <c r="L59" s="686"/>
      <c r="M59" s="686"/>
      <c r="N59" s="686"/>
      <c r="O59" s="686"/>
      <c r="P59" s="686"/>
      <c r="Q59" s="233"/>
    </row>
    <row r="60" spans="1:21" s="582" customFormat="1" ht="14" x14ac:dyDescent="0.25">
      <c r="A60" s="581">
        <f t="shared" si="9"/>
        <v>30</v>
      </c>
      <c r="B60" s="658" t="s">
        <v>355</v>
      </c>
      <c r="C60" s="635" t="s">
        <v>132</v>
      </c>
      <c r="D60" s="234"/>
      <c r="E60" s="234"/>
      <c r="F60" s="234"/>
      <c r="G60" s="649">
        <v>-351</v>
      </c>
      <c r="H60" s="649">
        <v>-351</v>
      </c>
      <c r="I60" s="649">
        <v>-234</v>
      </c>
      <c r="J60" s="649"/>
      <c r="K60" s="233"/>
      <c r="L60" s="686"/>
      <c r="M60" s="686"/>
      <c r="N60" s="686"/>
      <c r="O60" s="686"/>
      <c r="P60" s="686"/>
      <c r="Q60" s="233"/>
    </row>
    <row r="61" spans="1:21" s="582" customFormat="1" ht="14" x14ac:dyDescent="0.25">
      <c r="A61" s="581">
        <f t="shared" si="9"/>
        <v>31</v>
      </c>
      <c r="B61" s="658" t="s">
        <v>355</v>
      </c>
      <c r="C61" s="635" t="s">
        <v>572</v>
      </c>
      <c r="D61" s="234"/>
      <c r="E61" s="234"/>
      <c r="F61" s="234"/>
      <c r="G61" s="649"/>
      <c r="H61" s="649">
        <v>-90</v>
      </c>
      <c r="I61" s="649">
        <v>-180</v>
      </c>
      <c r="J61" s="649">
        <v>-90</v>
      </c>
      <c r="K61" s="233"/>
      <c r="L61" s="686"/>
      <c r="M61" s="686"/>
      <c r="N61" s="686"/>
      <c r="O61" s="686"/>
      <c r="P61" s="686"/>
      <c r="Q61" s="233"/>
    </row>
    <row r="62" spans="1:21" s="582" customFormat="1" ht="14" x14ac:dyDescent="0.25">
      <c r="A62" s="581"/>
      <c r="B62" s="153"/>
      <c r="C62" s="154"/>
      <c r="D62" s="234"/>
      <c r="E62" s="234"/>
      <c r="F62" s="234"/>
      <c r="G62" s="207"/>
      <c r="H62" s="207"/>
      <c r="I62" s="207"/>
      <c r="J62" s="207"/>
      <c r="K62" s="233"/>
      <c r="L62" s="155"/>
      <c r="M62" s="155"/>
      <c r="N62" s="155"/>
      <c r="O62" s="155"/>
      <c r="P62" s="155"/>
      <c r="Q62" s="233"/>
    </row>
    <row r="63" spans="1:21" ht="15" customHeight="1" x14ac:dyDescent="0.35">
      <c r="A63" s="581"/>
      <c r="B63" s="242"/>
      <c r="C63" s="243"/>
      <c r="D63" s="227"/>
      <c r="E63" s="253"/>
      <c r="F63" s="253"/>
      <c r="G63" s="244"/>
      <c r="H63" s="244"/>
      <c r="I63" s="244"/>
      <c r="J63" s="244"/>
      <c r="K63" s="233"/>
      <c r="L63" s="484"/>
      <c r="M63" s="484"/>
      <c r="N63" s="484"/>
      <c r="O63" s="484"/>
      <c r="P63" s="484"/>
      <c r="Q63" s="233"/>
      <c r="R63" s="252"/>
      <c r="S63" s="252"/>
      <c r="T63" s="252"/>
      <c r="U63" s="252"/>
    </row>
    <row r="64" spans="1:21" ht="15" customHeight="1" x14ac:dyDescent="0.35">
      <c r="A64" s="255"/>
      <c r="B64" s="242"/>
      <c r="C64" s="243"/>
      <c r="D64" s="234"/>
      <c r="E64" s="234"/>
      <c r="F64" s="234"/>
      <c r="G64" s="244"/>
      <c r="H64" s="244"/>
      <c r="I64" s="244"/>
      <c r="J64" s="244"/>
      <c r="K64" s="233"/>
      <c r="L64" s="245"/>
      <c r="M64" s="245"/>
      <c r="N64" s="245"/>
      <c r="O64" s="245"/>
      <c r="P64" s="245"/>
      <c r="Q64" s="233"/>
      <c r="R64" s="252"/>
      <c r="S64" s="252"/>
      <c r="T64" s="252"/>
      <c r="U64" s="252"/>
    </row>
    <row r="65" spans="1:21" ht="15" customHeight="1" thickBot="1" x14ac:dyDescent="0.4">
      <c r="A65" s="255"/>
      <c r="B65" s="250" t="s">
        <v>370</v>
      </c>
      <c r="C65" s="414"/>
      <c r="D65" s="234"/>
      <c r="E65" s="234"/>
      <c r="F65" s="234"/>
      <c r="G65" s="246">
        <f>SUM(G42:G64)</f>
        <v>1643.5819999999999</v>
      </c>
      <c r="H65" s="246">
        <f>SUM(H42:H64)</f>
        <v>-390</v>
      </c>
      <c r="I65" s="246">
        <f>SUM(I42:I64)</f>
        <v>-634</v>
      </c>
      <c r="J65" s="246">
        <f>SUM(J42:J64)</f>
        <v>-40</v>
      </c>
      <c r="K65" s="233"/>
      <c r="L65" s="285">
        <f>SUM(L42:L64)</f>
        <v>43</v>
      </c>
      <c r="M65" s="285">
        <f>SUM(M42:M64)</f>
        <v>0</v>
      </c>
      <c r="N65" s="285">
        <f>SUM(N42:N64)</f>
        <v>0</v>
      </c>
      <c r="O65" s="285">
        <f>SUM(O42:O64)</f>
        <v>0</v>
      </c>
      <c r="P65" s="285">
        <f>SUM(P42:P64)</f>
        <v>43</v>
      </c>
      <c r="Q65" s="233"/>
      <c r="R65" s="252"/>
      <c r="S65" s="252"/>
      <c r="T65" s="252"/>
      <c r="U65" s="252"/>
    </row>
    <row r="66" spans="1:21" x14ac:dyDescent="0.35">
      <c r="A66" s="255"/>
      <c r="B66" s="414"/>
      <c r="C66" s="233"/>
      <c r="D66" s="286"/>
      <c r="E66" s="286"/>
      <c r="F66" s="286"/>
      <c r="G66" s="228"/>
      <c r="H66" s="228"/>
      <c r="I66" s="228"/>
      <c r="J66" s="228"/>
      <c r="K66" s="233"/>
      <c r="L66" s="248"/>
      <c r="M66" s="248"/>
      <c r="N66" s="248"/>
      <c r="O66" s="248"/>
      <c r="P66" s="248"/>
      <c r="Q66" s="233"/>
      <c r="R66" s="252"/>
      <c r="S66" s="252"/>
      <c r="T66" s="252"/>
      <c r="U66" s="252"/>
    </row>
    <row r="67" spans="1:21" x14ac:dyDescent="0.35">
      <c r="A67" s="255"/>
      <c r="B67" s="233"/>
      <c r="C67" s="233"/>
      <c r="D67" s="286"/>
      <c r="E67" s="286"/>
      <c r="F67" s="286"/>
      <c r="G67" s="228"/>
      <c r="H67" s="228"/>
      <c r="I67" s="228"/>
      <c r="J67" s="228"/>
      <c r="K67" s="233"/>
      <c r="L67" s="254"/>
      <c r="M67" s="254"/>
      <c r="N67" s="254"/>
      <c r="O67" s="254"/>
      <c r="P67" s="254"/>
      <c r="Q67" s="233"/>
    </row>
    <row r="68" spans="1:21" x14ac:dyDescent="0.35">
      <c r="A68" s="301"/>
      <c r="B68" s="250" t="s">
        <v>62</v>
      </c>
      <c r="C68" s="233"/>
      <c r="D68" s="286"/>
      <c r="E68" s="286"/>
      <c r="F68" s="286"/>
      <c r="G68" s="228"/>
      <c r="H68" s="228"/>
      <c r="I68" s="228"/>
      <c r="J68" s="228"/>
      <c r="K68" s="233"/>
      <c r="L68" s="304"/>
      <c r="M68" s="304"/>
      <c r="N68" s="304"/>
      <c r="O68" s="304"/>
      <c r="P68" s="304"/>
      <c r="Q68" s="582"/>
    </row>
    <row r="69" spans="1:21" x14ac:dyDescent="0.35">
      <c r="A69" s="302"/>
      <c r="B69" s="153"/>
      <c r="C69" s="154"/>
      <c r="D69" s="232"/>
      <c r="E69" s="232"/>
      <c r="F69" s="232"/>
      <c r="G69" s="207"/>
      <c r="H69" s="207"/>
      <c r="I69" s="207"/>
      <c r="J69" s="207"/>
      <c r="K69" s="233"/>
      <c r="L69" s="155"/>
      <c r="M69" s="155"/>
      <c r="N69" s="155"/>
      <c r="O69" s="155"/>
      <c r="P69" s="155"/>
      <c r="Q69" s="582"/>
    </row>
    <row r="70" spans="1:21" x14ac:dyDescent="0.35">
      <c r="A70" s="301"/>
      <c r="B70" s="233"/>
      <c r="C70" s="233"/>
      <c r="D70" s="286"/>
      <c r="E70" s="286"/>
      <c r="F70" s="286"/>
      <c r="G70" s="228"/>
      <c r="H70" s="228"/>
      <c r="I70" s="228"/>
      <c r="J70" s="228"/>
      <c r="K70" s="233"/>
      <c r="L70" s="304"/>
      <c r="M70" s="304"/>
      <c r="N70" s="304"/>
      <c r="O70" s="304"/>
      <c r="P70" s="304"/>
      <c r="Q70" s="582"/>
    </row>
    <row r="71" spans="1:21" ht="15" customHeight="1" thickBot="1" x14ac:dyDescent="0.4">
      <c r="A71" s="301"/>
      <c r="B71" s="250" t="s">
        <v>105</v>
      </c>
      <c r="C71" s="414"/>
      <c r="D71" s="234"/>
      <c r="E71" s="234"/>
      <c r="F71" s="234"/>
      <c r="G71" s="246">
        <f>SUM(G69:G69)</f>
        <v>0</v>
      </c>
      <c r="H71" s="246"/>
      <c r="I71" s="246"/>
      <c r="J71" s="246"/>
      <c r="K71" s="233"/>
      <c r="L71" s="247">
        <f>SUM(L69:L69)</f>
        <v>0</v>
      </c>
      <c r="M71" s="247"/>
      <c r="N71" s="247"/>
      <c r="O71" s="247"/>
      <c r="P71" s="247">
        <f>SUM(P69:P69)</f>
        <v>0</v>
      </c>
      <c r="Q71" s="582"/>
    </row>
    <row r="72" spans="1:21" x14ac:dyDescent="0.35">
      <c r="A72" s="301"/>
      <c r="B72" s="414"/>
      <c r="C72" s="414"/>
      <c r="D72" s="234"/>
      <c r="E72" s="234"/>
      <c r="F72" s="234"/>
      <c r="G72" s="632"/>
      <c r="H72" s="632"/>
      <c r="I72" s="632"/>
      <c r="J72" s="632"/>
      <c r="K72" s="233"/>
      <c r="L72" s="848"/>
      <c r="M72" s="848"/>
      <c r="N72" s="848"/>
      <c r="O72" s="848"/>
      <c r="P72" s="848"/>
      <c r="Q72" s="582"/>
    </row>
    <row r="73" spans="1:21" ht="15" thickBot="1" x14ac:dyDescent="0.4">
      <c r="A73" s="255"/>
      <c r="B73" s="414" t="s">
        <v>371</v>
      </c>
      <c r="C73" s="414"/>
      <c r="D73" s="234"/>
      <c r="E73" s="234"/>
      <c r="F73" s="234"/>
      <c r="G73" s="246">
        <f>SUM(G10,G22,G27,G32,G38,G65,G71,)</f>
        <v>2214.5819999999999</v>
      </c>
      <c r="H73" s="246">
        <f>SUM(H10,H22,H27,H32,H38,H65,H71,)</f>
        <v>-499</v>
      </c>
      <c r="I73" s="246">
        <f>SUM(I10,I22,I27,I32,I38,I65,I71,)</f>
        <v>-815</v>
      </c>
      <c r="J73" s="246">
        <f>SUM(J10,J22,J27,J32,J38,J65,J71,)</f>
        <v>-40</v>
      </c>
      <c r="K73" s="233"/>
      <c r="L73" s="285">
        <f>SUM(L10,L22,L27,L32,L38,L65,L71,)</f>
        <v>43</v>
      </c>
      <c r="M73" s="285">
        <f>SUM(M10,M22,M27,M32,M38,M65,M71,)</f>
        <v>0</v>
      </c>
      <c r="N73" s="285">
        <f>SUM(N10,N22,N27,N32,N38,N65,N71,)</f>
        <v>0</v>
      </c>
      <c r="O73" s="285">
        <f>SUM(O10,O22,O27,O32,O38,O65,O71,)</f>
        <v>0</v>
      </c>
      <c r="P73" s="285">
        <f>SUM(P10,P22,P27,P32,P38,P65,P71,)</f>
        <v>43</v>
      </c>
      <c r="Q73" s="233"/>
    </row>
    <row r="74" spans="1:21" x14ac:dyDescent="0.35">
      <c r="A74" s="255"/>
      <c r="B74" s="233"/>
      <c r="C74" s="233"/>
      <c r="D74" s="286"/>
      <c r="E74" s="286"/>
      <c r="F74" s="286"/>
      <c r="G74" s="251"/>
      <c r="H74" s="251"/>
      <c r="I74" s="251"/>
      <c r="J74" s="251"/>
      <c r="K74" s="233"/>
      <c r="L74" s="233"/>
      <c r="M74" s="233"/>
      <c r="N74" s="233"/>
      <c r="O74" s="233"/>
      <c r="P74" s="233"/>
      <c r="Q74" s="233"/>
    </row>
    <row r="75" spans="1:21" x14ac:dyDescent="0.35">
      <c r="A75" s="255"/>
      <c r="B75" s="414" t="s">
        <v>372</v>
      </c>
      <c r="C75" s="414"/>
      <c r="D75" s="581"/>
      <c r="E75" s="581"/>
      <c r="F75" s="581"/>
      <c r="G75" s="582"/>
      <c r="H75" s="582"/>
      <c r="I75" s="582"/>
      <c r="J75" s="582"/>
      <c r="K75" s="582"/>
      <c r="L75" s="582"/>
      <c r="M75" s="582"/>
      <c r="N75" s="582"/>
      <c r="O75" s="582"/>
      <c r="P75" s="582"/>
      <c r="Q75" s="582"/>
    </row>
    <row r="76" spans="1:21" x14ac:dyDescent="0.35">
      <c r="A76" s="255"/>
      <c r="B76" s="153" t="s">
        <v>344</v>
      </c>
      <c r="C76" s="154" t="s">
        <v>373</v>
      </c>
      <c r="D76" s="232"/>
      <c r="E76" s="207">
        <v>-3131</v>
      </c>
      <c r="F76" s="207">
        <f>(-44733+E76)*0.06</f>
        <v>-2871.8399999999997</v>
      </c>
      <c r="G76" s="207">
        <f>(-44733+F76+E76+D76)*0.029</f>
        <v>-1471.3393599999999</v>
      </c>
      <c r="H76" s="207"/>
      <c r="I76" s="155"/>
      <c r="J76" s="155"/>
      <c r="K76" s="233"/>
      <c r="L76" s="155"/>
      <c r="M76" s="155"/>
      <c r="N76" s="155"/>
      <c r="O76" s="155"/>
      <c r="P76" s="155">
        <f t="shared" ref="P76" si="12">+SUM(L76:O76)</f>
        <v>0</v>
      </c>
      <c r="Q76" s="233"/>
    </row>
    <row r="77" spans="1:21" x14ac:dyDescent="0.35">
      <c r="B77" s="153" t="s">
        <v>344</v>
      </c>
      <c r="C77" s="154" t="s">
        <v>374</v>
      </c>
      <c r="D77" s="232"/>
      <c r="E77" s="207">
        <f>44733-49293-E76</f>
        <v>-1429</v>
      </c>
      <c r="F77" s="207"/>
      <c r="G77" s="207">
        <v>-1908</v>
      </c>
      <c r="H77" s="207"/>
      <c r="I77" s="155"/>
      <c r="J77" s="155"/>
      <c r="K77" s="233"/>
      <c r="L77" s="155"/>
      <c r="M77" s="155"/>
      <c r="N77" s="155"/>
      <c r="O77" s="155"/>
      <c r="P77" s="155"/>
      <c r="Q77" s="233"/>
    </row>
    <row r="79" spans="1:21" x14ac:dyDescent="0.35">
      <c r="B79" s="644"/>
      <c r="C79" s="237" t="s">
        <v>4</v>
      </c>
      <c r="D79" s="255"/>
      <c r="E79" s="255"/>
      <c r="F79" s="255"/>
      <c r="G79" s="252"/>
      <c r="H79" s="252"/>
      <c r="I79" s="252"/>
      <c r="J79" s="252"/>
      <c r="K79" s="252"/>
      <c r="L79" s="252"/>
      <c r="M79" s="252"/>
      <c r="N79" s="252"/>
      <c r="O79" s="252"/>
      <c r="P79" s="252"/>
      <c r="Q79" s="252"/>
    </row>
    <row r="80" spans="1:21" x14ac:dyDescent="0.35">
      <c r="B80" s="637"/>
      <c r="C80" s="237" t="s">
        <v>5</v>
      </c>
      <c r="D80" s="255"/>
      <c r="E80" s="255"/>
      <c r="F80" s="255"/>
      <c r="G80" s="252"/>
      <c r="H80" s="252"/>
      <c r="I80" s="252"/>
      <c r="J80" s="252"/>
      <c r="K80" s="252"/>
      <c r="L80" s="252"/>
      <c r="M80" s="252"/>
      <c r="N80" s="252"/>
      <c r="O80" s="252"/>
      <c r="P80" s="252"/>
      <c r="Q80" s="252"/>
    </row>
  </sheetData>
  <conditionalFormatting sqref="D14:J23 D42:J66 P48:P62">
    <cfRule type="cellIs" dxfId="59" priority="8" stopIfTrue="1" operator="equal">
      <formula>0</formula>
    </cfRule>
  </conditionalFormatting>
  <conditionalFormatting sqref="D30:J33">
    <cfRule type="cellIs" dxfId="58" priority="6" stopIfTrue="1" operator="equal">
      <formula>0</formula>
    </cfRule>
  </conditionalFormatting>
  <conditionalFormatting sqref="D35:J39">
    <cfRule type="cellIs" dxfId="57" priority="3" stopIfTrue="1" operator="equal">
      <formula>0</formula>
    </cfRule>
  </conditionalFormatting>
  <conditionalFormatting sqref="L4:O4 D6:J11 L10:P11 L22:P23 D25:J28 L27:P28 L32:P33 L38:P39 L42:P47 L63:P63 L65:P66 D69:J69 D71:J73 L71:P73 D76:H77">
    <cfRule type="cellIs" dxfId="56" priority="16" stopIfTrue="1" operator="equal">
      <formula>0</formula>
    </cfRule>
  </conditionalFormatting>
  <conditionalFormatting sqref="P6:P9">
    <cfRule type="cellIs" dxfId="55" priority="70" stopIfTrue="1" operator="equal">
      <formula>0</formula>
    </cfRule>
  </conditionalFormatting>
  <conditionalFormatting sqref="P14:P20">
    <cfRule type="cellIs" dxfId="54" priority="25" stopIfTrue="1" operator="equal">
      <formula>0</formula>
    </cfRule>
  </conditionalFormatting>
  <conditionalFormatting sqref="P25">
    <cfRule type="cellIs" dxfId="53" priority="63" stopIfTrue="1" operator="equal">
      <formula>0</formula>
    </cfRule>
  </conditionalFormatting>
  <conditionalFormatting sqref="P30">
    <cfRule type="cellIs" dxfId="52" priority="7" stopIfTrue="1" operator="equal">
      <formula>0</formula>
    </cfRule>
  </conditionalFormatting>
  <conditionalFormatting sqref="P35:P37">
    <cfRule type="cellIs" dxfId="51" priority="4" stopIfTrue="1" operator="equal">
      <formula>0</formula>
    </cfRule>
  </conditionalFormatting>
  <conditionalFormatting sqref="P69">
    <cfRule type="cellIs" dxfId="50" priority="60" stopIfTrue="1" operator="equal">
      <formula>0</formula>
    </cfRule>
  </conditionalFormatting>
  <conditionalFormatting sqref="P76:P77">
    <cfRule type="cellIs" dxfId="49" priority="73" stopIfTrue="1" operator="equal">
      <formula>0</formula>
    </cfRule>
  </conditionalFormatting>
  <pageMargins left="0.74803149606299213" right="0.74803149606299213" top="0.98425196850393704" bottom="0.98425196850393704" header="0.51181102362204722" footer="0.51181102362204722"/>
  <pageSetup paperSize="9" scale="77" fitToHeight="0" orientation="landscape" r:id="rId1"/>
  <headerFooter alignWithMargins="0">
    <oddHeader>&amp;C&amp;"Arial,Bold"HRA Budget Proposals Summary&amp;R&amp;"Arial,Bold"Appendix 3</oddHeader>
    <oddFooter>&amp;C&amp;P of &amp;N</oddFooter>
  </headerFooter>
  <rowBreaks count="1" manualBreakCount="1">
    <brk id="28" max="16"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FFFF00"/>
    <pageSetUpPr fitToPage="1"/>
  </sheetPr>
  <dimension ref="A1:AJ97"/>
  <sheetViews>
    <sheetView zoomScale="90" zoomScaleNormal="90" zoomScaleSheetLayoutView="90" workbookViewId="0">
      <pane ySplit="2" topLeftCell="A3" activePane="bottomLeft" state="frozen"/>
      <selection activeCell="A61" sqref="A61"/>
      <selection pane="bottomLeft" activeCell="B22" sqref="B22"/>
    </sheetView>
  </sheetViews>
  <sheetFormatPr defaultColWidth="9.453125" defaultRowHeight="13" outlineLevelRow="1" x14ac:dyDescent="0.3"/>
  <cols>
    <col min="1" max="1" width="22.54296875" style="126" customWidth="1"/>
    <col min="2" max="2" width="11.54296875" style="217" customWidth="1"/>
    <col min="3" max="3" width="10.54296875" style="217" customWidth="1"/>
    <col min="4" max="4" width="9.54296875" style="217" customWidth="1"/>
    <col min="5" max="5" width="10.54296875" style="217" customWidth="1"/>
    <col min="6" max="6" width="9.54296875" style="217" customWidth="1"/>
    <col min="7" max="7" width="10.54296875" style="217" customWidth="1"/>
    <col min="8" max="8" width="9.54296875" style="217" customWidth="1"/>
    <col min="9" max="9" width="10.54296875" style="217" customWidth="1"/>
    <col min="10" max="10" width="9.54296875" style="217" customWidth="1"/>
    <col min="11" max="11" width="10.54296875" style="217" customWidth="1"/>
    <col min="12" max="12" width="9.54296875" style="217" customWidth="1"/>
    <col min="13" max="13" width="10.54296875" style="217" customWidth="1"/>
    <col min="14" max="14" width="9.54296875" style="217" customWidth="1"/>
    <col min="15" max="15" width="9.54296875" style="380" customWidth="1"/>
    <col min="16" max="18" width="9.54296875" style="217" customWidth="1"/>
    <col min="19" max="20" width="9.54296875" style="217" hidden="1" customWidth="1"/>
    <col min="21" max="21" width="10.54296875" style="217" hidden="1" customWidth="1"/>
    <col min="22" max="26" width="9.54296875" style="217" hidden="1" customWidth="1"/>
    <col min="27" max="27" width="10.54296875" style="364" hidden="1" customWidth="1"/>
    <col min="28" max="28" width="1.453125" style="126" hidden="1" customWidth="1"/>
    <col min="29" max="29" width="13.453125" style="126" hidden="1" customWidth="1"/>
    <col min="30" max="30" width="16.54296875" style="126" hidden="1" customWidth="1"/>
    <col min="31" max="31" width="9.453125" style="126" hidden="1" customWidth="1"/>
    <col min="32" max="32" width="8.453125" style="258" hidden="1" customWidth="1"/>
    <col min="33" max="33" width="7.54296875" style="258" hidden="1" customWidth="1"/>
    <col min="34" max="34" width="8.453125" style="152" hidden="1" customWidth="1"/>
    <col min="35" max="35" width="9.453125" style="152" hidden="1" customWidth="1"/>
    <col min="36" max="36" width="9.453125" style="152"/>
    <col min="37" max="16384" width="9.453125" style="126"/>
  </cols>
  <sheetData>
    <row r="1" spans="1:36" ht="15.75" customHeight="1" x14ac:dyDescent="0.3">
      <c r="A1" s="873" t="s">
        <v>274</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218"/>
      <c r="AD1" s="218"/>
    </row>
    <row r="2" spans="1:36" ht="15.75" customHeight="1" x14ac:dyDescent="0.3">
      <c r="A2" s="873" t="str">
        <f>'Overall Summary'!A2:AC2</f>
        <v>2026-27 to 2029-30</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218"/>
      <c r="AF2" s="258" t="s">
        <v>60</v>
      </c>
    </row>
    <row r="3" spans="1:36" ht="15.75" customHeight="1" x14ac:dyDescent="0.3">
      <c r="A3" s="218"/>
      <c r="B3" s="218"/>
      <c r="C3" s="218"/>
      <c r="D3" s="218"/>
      <c r="E3" s="218"/>
      <c r="F3" s="218"/>
      <c r="G3" s="218"/>
      <c r="H3" s="218"/>
      <c r="I3" s="218"/>
      <c r="J3" s="218"/>
      <c r="K3" s="218"/>
      <c r="L3" s="218"/>
      <c r="M3" s="218"/>
      <c r="N3" s="218"/>
      <c r="O3" s="612"/>
      <c r="P3" s="218"/>
      <c r="Q3" s="218"/>
      <c r="R3" s="218"/>
      <c r="S3" s="218"/>
      <c r="T3" s="218"/>
      <c r="U3" s="218"/>
      <c r="V3" s="218"/>
      <c r="W3" s="218"/>
      <c r="X3" s="218"/>
      <c r="Y3" s="218"/>
      <c r="Z3" s="218"/>
      <c r="AA3" s="218"/>
      <c r="AB3" s="218"/>
      <c r="AC3" s="218"/>
      <c r="AD3" s="218"/>
    </row>
    <row r="5" spans="1:36" x14ac:dyDescent="0.3">
      <c r="A5" s="2" t="str">
        <f>'Overall Summary'!A5</f>
        <v>2026/27</v>
      </c>
      <c r="AC5" s="32"/>
      <c r="AD5" s="32"/>
    </row>
    <row r="6" spans="1:36" ht="25.5" customHeight="1" x14ac:dyDescent="0.3">
      <c r="A6" s="3" t="s">
        <v>7</v>
      </c>
      <c r="B6" s="210" t="s">
        <v>8</v>
      </c>
      <c r="C6" s="869" t="s">
        <v>9</v>
      </c>
      <c r="D6" s="870"/>
      <c r="E6" s="869" t="s">
        <v>10</v>
      </c>
      <c r="F6" s="870"/>
      <c r="G6" s="869" t="s">
        <v>11</v>
      </c>
      <c r="H6" s="870"/>
      <c r="I6" s="869" t="s">
        <v>12</v>
      </c>
      <c r="J6" s="870"/>
      <c r="K6" s="869" t="s">
        <v>13</v>
      </c>
      <c r="L6" s="870"/>
      <c r="M6" s="869" t="s">
        <v>62</v>
      </c>
      <c r="N6" s="870"/>
      <c r="O6" s="869" t="s">
        <v>15</v>
      </c>
      <c r="P6" s="870"/>
      <c r="Q6" s="210" t="s">
        <v>16</v>
      </c>
      <c r="R6" s="126"/>
      <c r="S6" s="12" t="s">
        <v>63</v>
      </c>
      <c r="T6" s="33" t="s">
        <v>64</v>
      </c>
      <c r="U6" s="126"/>
      <c r="V6" s="258"/>
      <c r="W6" s="258"/>
      <c r="X6" s="152"/>
      <c r="Y6" s="152"/>
      <c r="Z6" s="152"/>
      <c r="AA6" s="126"/>
      <c r="AF6" s="126"/>
      <c r="AG6" s="126"/>
      <c r="AH6" s="126"/>
      <c r="AI6" s="126"/>
      <c r="AJ6" s="126"/>
    </row>
    <row r="7" spans="1:36" ht="17.25" customHeight="1" x14ac:dyDescent="0.3">
      <c r="A7" s="4"/>
      <c r="B7" s="208" t="s">
        <v>19</v>
      </c>
      <c r="C7" s="23" t="s">
        <v>19</v>
      </c>
      <c r="D7" s="210" t="s">
        <v>20</v>
      </c>
      <c r="E7" s="208" t="s">
        <v>19</v>
      </c>
      <c r="F7" s="210" t="s">
        <v>20</v>
      </c>
      <c r="G7" s="210" t="s">
        <v>19</v>
      </c>
      <c r="H7" s="363" t="s">
        <v>20</v>
      </c>
      <c r="I7" s="208" t="s">
        <v>19</v>
      </c>
      <c r="J7" s="208" t="s">
        <v>20</v>
      </c>
      <c r="K7" s="208" t="s">
        <v>19</v>
      </c>
      <c r="L7" s="208" t="s">
        <v>20</v>
      </c>
      <c r="M7" s="208" t="s">
        <v>19</v>
      </c>
      <c r="N7" s="208" t="s">
        <v>20</v>
      </c>
      <c r="O7" s="613" t="s">
        <v>19</v>
      </c>
      <c r="P7" s="208" t="s">
        <v>20</v>
      </c>
      <c r="Q7" s="299" t="s">
        <v>19</v>
      </c>
      <c r="R7" s="126"/>
      <c r="S7" s="365"/>
      <c r="T7" s="365"/>
      <c r="U7" s="126"/>
      <c r="V7" s="258"/>
      <c r="W7" s="258"/>
      <c r="X7" s="152"/>
      <c r="Y7" s="152"/>
      <c r="Z7" s="152"/>
      <c r="AA7" s="126"/>
      <c r="AF7" s="126"/>
      <c r="AG7" s="126"/>
      <c r="AH7" s="126"/>
      <c r="AI7" s="126"/>
      <c r="AJ7" s="126"/>
    </row>
    <row r="8" spans="1:36" x14ac:dyDescent="0.3">
      <c r="A8" s="216" t="s">
        <v>275</v>
      </c>
      <c r="B8" s="295">
        <f>'Corp Comms'!F8</f>
        <v>0</v>
      </c>
      <c r="C8" s="292">
        <f>'Corp Comms'!F15</f>
        <v>0</v>
      </c>
      <c r="D8" s="367">
        <f>'Corp Comms'!K15</f>
        <v>0</v>
      </c>
      <c r="E8" s="295">
        <f>'Corp Comms'!F21</f>
        <v>0</v>
      </c>
      <c r="F8" s="367">
        <f>'Corp Comms'!K21</f>
        <v>0</v>
      </c>
      <c r="G8" s="292">
        <f>'Corp Comms'!F26</f>
        <v>0</v>
      </c>
      <c r="H8" s="296">
        <f>'Corp Comms'!K26</f>
        <v>0</v>
      </c>
      <c r="I8" s="295">
        <f>'Corp Comms'!F32</f>
        <v>0</v>
      </c>
      <c r="J8" s="368">
        <f>'Corp Comms'!K32</f>
        <v>0</v>
      </c>
      <c r="K8" s="295">
        <f>'Corp Comms'!F38</f>
        <v>0</v>
      </c>
      <c r="L8" s="368">
        <f>'Corp Comms'!K38</f>
        <v>0</v>
      </c>
      <c r="M8" s="369">
        <f>'Corp Comms'!F43</f>
        <v>0</v>
      </c>
      <c r="N8" s="367">
        <f>'Corp Comms'!K43</f>
        <v>0</v>
      </c>
      <c r="O8" s="369">
        <f>'Corp Comms'!F48</f>
        <v>0</v>
      </c>
      <c r="P8" s="367">
        <f>'Corp Comms'!K48</f>
        <v>0</v>
      </c>
      <c r="Q8" s="591">
        <f>SUM(B8,C8,E8,G8,I8,K8,M8,O8)</f>
        <v>0</v>
      </c>
      <c r="R8" s="126"/>
      <c r="S8" s="370"/>
      <c r="T8" s="370"/>
      <c r="U8" s="152"/>
      <c r="V8" s="259"/>
      <c r="W8" s="260"/>
      <c r="X8" s="152"/>
      <c r="Y8" s="152"/>
      <c r="Z8" s="152"/>
      <c r="AA8" s="126"/>
      <c r="AF8" s="126"/>
      <c r="AG8" s="126"/>
      <c r="AH8" s="126"/>
      <c r="AI8" s="126"/>
      <c r="AJ8" s="126"/>
    </row>
    <row r="9" spans="1:36" x14ac:dyDescent="0.3">
      <c r="A9" s="216" t="s">
        <v>30</v>
      </c>
      <c r="B9" s="295">
        <f>'Fin Serv'!F8</f>
        <v>0</v>
      </c>
      <c r="C9" s="292">
        <f>'Fin Serv'!F21</f>
        <v>104</v>
      </c>
      <c r="D9" s="367">
        <f>'Fin Serv'!K21</f>
        <v>2</v>
      </c>
      <c r="E9" s="295">
        <f>'Fin Serv'!F29</f>
        <v>-75</v>
      </c>
      <c r="F9" s="367">
        <f>'Fin Serv'!K29</f>
        <v>0</v>
      </c>
      <c r="G9" s="292">
        <f>'Fin Serv'!F34</f>
        <v>0</v>
      </c>
      <c r="H9" s="296">
        <f>'Fin Serv'!K34</f>
        <v>0</v>
      </c>
      <c r="I9" s="295">
        <f>'Fin Serv'!F39</f>
        <v>-45</v>
      </c>
      <c r="J9" s="368">
        <f>'Fin Serv'!K39</f>
        <v>0</v>
      </c>
      <c r="K9" s="295">
        <f>'Fin Serv'!F46</f>
        <v>51</v>
      </c>
      <c r="L9" s="368">
        <f>'Fin Serv'!K46</f>
        <v>1</v>
      </c>
      <c r="M9" s="369">
        <f>'Fin Serv'!F54</f>
        <v>-30</v>
      </c>
      <c r="N9" s="367">
        <f>'Fin Serv'!K54</f>
        <v>0</v>
      </c>
      <c r="O9" s="369">
        <f>'Fin Serv'!F60</f>
        <v>0</v>
      </c>
      <c r="P9" s="367">
        <f>'Fin Serv'!K60</f>
        <v>0</v>
      </c>
      <c r="Q9" s="591">
        <f>SUM(B9,C9,E9,G9,I9,K9,M9,O9)</f>
        <v>5</v>
      </c>
      <c r="R9" s="126"/>
      <c r="S9" s="370">
        <f>'Fin Serv'!F62</f>
        <v>5</v>
      </c>
      <c r="T9" s="370">
        <f>Q9-S9</f>
        <v>0</v>
      </c>
      <c r="U9" s="152"/>
      <c r="V9" s="259" t="s">
        <v>32</v>
      </c>
      <c r="W9" s="260">
        <f>'Fin Serv'!F62+'L&amp;G'!F60+'Chief Exec'!F44-Q13</f>
        <v>45</v>
      </c>
      <c r="X9" s="152"/>
      <c r="Y9" s="152"/>
      <c r="Z9" s="152"/>
      <c r="AA9" s="126"/>
      <c r="AF9" s="126"/>
      <c r="AG9" s="126"/>
      <c r="AH9" s="126"/>
      <c r="AI9" s="126"/>
      <c r="AJ9" s="126"/>
    </row>
    <row r="10" spans="1:36" x14ac:dyDescent="0.3">
      <c r="A10" s="216" t="s">
        <v>31</v>
      </c>
      <c r="B10" s="295">
        <f>'L&amp;G'!F8</f>
        <v>0</v>
      </c>
      <c r="C10" s="292">
        <f>'L&amp;G'!F17</f>
        <v>9</v>
      </c>
      <c r="D10" s="367">
        <f>'L&amp;G'!K17</f>
        <v>0</v>
      </c>
      <c r="E10" s="295">
        <f>'L&amp;G'!F22</f>
        <v>0</v>
      </c>
      <c r="F10" s="367">
        <f>'L&amp;G'!K22</f>
        <v>0</v>
      </c>
      <c r="G10" s="292">
        <f>'L&amp;G'!F27</f>
        <v>0</v>
      </c>
      <c r="H10" s="296">
        <f>'L&amp;G'!K27</f>
        <v>0</v>
      </c>
      <c r="I10" s="295">
        <f>'L&amp;G'!F35</f>
        <v>-53</v>
      </c>
      <c r="J10" s="368">
        <f>'L&amp;G'!K35</f>
        <v>0</v>
      </c>
      <c r="K10" s="295">
        <f>'L&amp;G'!F43</f>
        <v>58</v>
      </c>
      <c r="L10" s="368">
        <f>'L&amp;G'!K43</f>
        <v>1</v>
      </c>
      <c r="M10" s="369">
        <f>'L&amp;G'!F49</f>
        <v>0</v>
      </c>
      <c r="N10" s="367">
        <f>'L&amp;G'!K49</f>
        <v>0</v>
      </c>
      <c r="O10" s="369">
        <f>'L&amp;G'!F58</f>
        <v>-23</v>
      </c>
      <c r="P10" s="367">
        <f>'L&amp;G'!K58</f>
        <v>0</v>
      </c>
      <c r="Q10" s="591">
        <f t="shared" ref="Q10:Q12" si="0">SUM(B10,C10,E10,G10,I10,K10,M10,O10)</f>
        <v>-9</v>
      </c>
      <c r="R10" s="126"/>
      <c r="S10" s="370">
        <f>'L&amp;G'!F60</f>
        <v>-9</v>
      </c>
      <c r="T10" s="370">
        <f t="shared" ref="T10:T11" si="1">Q10-S10</f>
        <v>0</v>
      </c>
      <c r="U10" s="152"/>
      <c r="V10" s="259"/>
      <c r="W10" s="260"/>
      <c r="X10" s="152"/>
      <c r="Y10" s="152"/>
      <c r="Z10" s="152"/>
      <c r="AA10" s="126"/>
      <c r="AF10" s="126"/>
      <c r="AG10" s="126"/>
      <c r="AH10" s="126"/>
      <c r="AI10" s="126"/>
      <c r="AJ10" s="126"/>
    </row>
    <row r="11" spans="1:36" x14ac:dyDescent="0.3">
      <c r="A11" s="216" t="s">
        <v>33</v>
      </c>
      <c r="B11" s="295">
        <f>'Chief Exec'!F8</f>
        <v>0</v>
      </c>
      <c r="C11" s="292">
        <f>'Chief Exec'!F13</f>
        <v>-100</v>
      </c>
      <c r="D11" s="367">
        <f>'Chief Exec'!K13</f>
        <v>0</v>
      </c>
      <c r="E11" s="295">
        <f>'Chief Exec'!F18</f>
        <v>0</v>
      </c>
      <c r="F11" s="367">
        <f>'Chief Exec'!K18</f>
        <v>0</v>
      </c>
      <c r="G11" s="292">
        <f>'Chief Exec'!F23</f>
        <v>0</v>
      </c>
      <c r="H11" s="296">
        <f>'Chief Exec'!K23</f>
        <v>0</v>
      </c>
      <c r="I11" s="295">
        <f>'Chief Exec'!F28</f>
        <v>0</v>
      </c>
      <c r="J11" s="368">
        <f>'Chief Exec'!K28</f>
        <v>0</v>
      </c>
      <c r="K11" s="295">
        <f>'Chief Exec'!F33</f>
        <v>0</v>
      </c>
      <c r="L11" s="368">
        <f>'Chief Exec'!K33</f>
        <v>0</v>
      </c>
      <c r="M11" s="369">
        <f>'Chief Exec'!F36</f>
        <v>0</v>
      </c>
      <c r="N11" s="367">
        <f>'Chief Exec'!K36</f>
        <v>0</v>
      </c>
      <c r="O11" s="369">
        <f>'Chief Exec'!F42</f>
        <v>0</v>
      </c>
      <c r="P11" s="367">
        <f>'Chief Exec'!K42</f>
        <v>0</v>
      </c>
      <c r="Q11" s="591">
        <f t="shared" si="0"/>
        <v>-100</v>
      </c>
      <c r="R11" s="126"/>
      <c r="S11" s="370">
        <f>'Chief Exec'!F44</f>
        <v>-100</v>
      </c>
      <c r="T11" s="370">
        <f t="shared" si="1"/>
        <v>0</v>
      </c>
      <c r="U11" s="152"/>
      <c r="V11" s="259"/>
      <c r="W11" s="260"/>
      <c r="X11" s="152"/>
      <c r="Y11" s="152"/>
      <c r="Z11" s="152"/>
      <c r="AA11" s="126"/>
      <c r="AF11" s="126"/>
      <c r="AG11" s="126"/>
      <c r="AH11" s="126"/>
      <c r="AI11" s="126"/>
      <c r="AJ11" s="126"/>
    </row>
    <row r="12" spans="1:36" x14ac:dyDescent="0.3">
      <c r="A12" s="216" t="s">
        <v>34</v>
      </c>
      <c r="B12" s="295">
        <f>People!F8</f>
        <v>0</v>
      </c>
      <c r="C12" s="292">
        <f>People!F14</f>
        <v>0</v>
      </c>
      <c r="D12" s="367">
        <f>People!K14</f>
        <v>0</v>
      </c>
      <c r="E12" s="295">
        <f>People!F20</f>
        <v>0</v>
      </c>
      <c r="F12" s="367">
        <f>People!K20</f>
        <v>0</v>
      </c>
      <c r="G12" s="292">
        <f>People!F25</f>
        <v>-46</v>
      </c>
      <c r="H12" s="296">
        <f>People!K25</f>
        <v>-0.5</v>
      </c>
      <c r="I12" s="295">
        <f>People!F31</f>
        <v>-13</v>
      </c>
      <c r="J12" s="368">
        <f>People!K31</f>
        <v>0</v>
      </c>
      <c r="K12" s="295">
        <f>People!F36</f>
        <v>14</v>
      </c>
      <c r="L12" s="368">
        <f>People!K36</f>
        <v>0.2</v>
      </c>
      <c r="M12" s="369">
        <f>People!F55</f>
        <v>0</v>
      </c>
      <c r="N12" s="367">
        <f>People!K55</f>
        <v>0</v>
      </c>
      <c r="O12" s="369">
        <f>People!F60</f>
        <v>0</v>
      </c>
      <c r="P12" s="367">
        <f>People!K60</f>
        <v>0</v>
      </c>
      <c r="Q12" s="591">
        <f t="shared" si="0"/>
        <v>-45</v>
      </c>
      <c r="R12" s="126"/>
      <c r="S12" s="370"/>
      <c r="T12" s="370"/>
      <c r="U12" s="152"/>
      <c r="V12" s="259"/>
      <c r="W12" s="260"/>
      <c r="X12" s="152"/>
      <c r="Y12" s="152"/>
      <c r="Z12" s="152"/>
      <c r="AA12" s="126"/>
      <c r="AF12" s="126"/>
      <c r="AG12" s="126"/>
      <c r="AH12" s="126"/>
      <c r="AI12" s="126"/>
      <c r="AJ12" s="126"/>
    </row>
    <row r="13" spans="1:36" s="2" customFormat="1" x14ac:dyDescent="0.3">
      <c r="A13" s="5" t="s">
        <v>35</v>
      </c>
      <c r="B13" s="209">
        <f>SUM(B8:B12)</f>
        <v>0</v>
      </c>
      <c r="C13" s="209">
        <f t="shared" ref="C13:Q13" si="2">SUM(C8:C12)</f>
        <v>13</v>
      </c>
      <c r="D13" s="209">
        <f t="shared" si="2"/>
        <v>2</v>
      </c>
      <c r="E13" s="209">
        <f t="shared" si="2"/>
        <v>-75</v>
      </c>
      <c r="F13" s="209">
        <f t="shared" si="2"/>
        <v>0</v>
      </c>
      <c r="G13" s="209">
        <f t="shared" si="2"/>
        <v>-46</v>
      </c>
      <c r="H13" s="209">
        <f t="shared" si="2"/>
        <v>-0.5</v>
      </c>
      <c r="I13" s="209">
        <f t="shared" si="2"/>
        <v>-111</v>
      </c>
      <c r="J13" s="209">
        <f t="shared" si="2"/>
        <v>0</v>
      </c>
      <c r="K13" s="209">
        <f t="shared" si="2"/>
        <v>123</v>
      </c>
      <c r="L13" s="209">
        <f t="shared" si="2"/>
        <v>2.2000000000000002</v>
      </c>
      <c r="M13" s="209">
        <f t="shared" si="2"/>
        <v>-30</v>
      </c>
      <c r="N13" s="209">
        <f t="shared" si="2"/>
        <v>0</v>
      </c>
      <c r="O13" s="209">
        <f t="shared" si="2"/>
        <v>-23</v>
      </c>
      <c r="P13" s="209">
        <f t="shared" si="2"/>
        <v>0</v>
      </c>
      <c r="Q13" s="209">
        <f t="shared" si="2"/>
        <v>-149</v>
      </c>
      <c r="S13" s="9">
        <f>SUM(S9:S11)</f>
        <v>-104</v>
      </c>
      <c r="T13" s="9">
        <f>SUM(T9:T11)</f>
        <v>0</v>
      </c>
      <c r="U13" s="152"/>
      <c r="V13" s="259" t="s">
        <v>36</v>
      </c>
      <c r="W13" s="260" t="e">
        <f>'Fin Serv'!K62+'L&amp;G'!K60-D13-F13-H13-J13-#REF!-L13-#REF!-#REF!-#REF!-#REF!-#REF!</f>
        <v>#REF!</v>
      </c>
      <c r="X13" s="17"/>
      <c r="Y13" s="17"/>
      <c r="Z13" s="17"/>
    </row>
    <row r="14" spans="1:36" s="2" customFormat="1" x14ac:dyDescent="0.3">
      <c r="B14" s="8"/>
      <c r="C14" s="8"/>
      <c r="D14" s="8"/>
      <c r="E14" s="8"/>
      <c r="F14" s="8"/>
      <c r="G14" s="8"/>
      <c r="H14" s="81"/>
      <c r="I14" s="8"/>
      <c r="J14" s="8"/>
      <c r="K14" s="8"/>
      <c r="L14" s="8"/>
      <c r="M14" s="8"/>
      <c r="N14" s="8"/>
      <c r="O14" s="24"/>
      <c r="P14" s="8"/>
      <c r="Q14" s="8"/>
      <c r="R14" s="8"/>
      <c r="S14" s="8"/>
      <c r="T14" s="8"/>
      <c r="U14" s="8"/>
      <c r="V14" s="8"/>
      <c r="W14" s="8"/>
      <c r="X14" s="8"/>
      <c r="Y14" s="8"/>
      <c r="Z14" s="8"/>
      <c r="AA14" s="214"/>
      <c r="AC14" s="9"/>
      <c r="AD14" s="9"/>
      <c r="AF14" s="262"/>
      <c r="AG14" s="262"/>
      <c r="AH14" s="17"/>
      <c r="AI14" s="17"/>
      <c r="AJ14" s="17"/>
    </row>
    <row r="15" spans="1:36" s="2" customFormat="1" x14ac:dyDescent="0.3">
      <c r="A15" s="2" t="str">
        <f>'Overall Summary'!A23</f>
        <v>2027/28</v>
      </c>
      <c r="B15" s="217"/>
      <c r="C15" s="217"/>
      <c r="D15" s="217"/>
      <c r="E15" s="217"/>
      <c r="F15" s="217"/>
      <c r="G15" s="217"/>
      <c r="H15" s="217"/>
      <c r="I15" s="217"/>
      <c r="J15" s="217"/>
      <c r="K15" s="217"/>
      <c r="L15" s="217"/>
      <c r="M15" s="217"/>
      <c r="N15" s="217"/>
      <c r="O15" s="380"/>
      <c r="P15" s="217"/>
      <c r="Q15" s="364"/>
      <c r="R15" s="8"/>
      <c r="S15" s="8"/>
      <c r="T15" s="8"/>
      <c r="U15" s="8"/>
      <c r="V15" s="8"/>
      <c r="W15" s="8"/>
      <c r="X15" s="8"/>
      <c r="Y15" s="8"/>
      <c r="Z15" s="8"/>
      <c r="AA15" s="214"/>
      <c r="AC15" s="9"/>
      <c r="AD15" s="9"/>
      <c r="AF15" s="262"/>
      <c r="AG15" s="262"/>
      <c r="AH15" s="17"/>
      <c r="AI15" s="17"/>
      <c r="AJ15" s="17"/>
    </row>
    <row r="16" spans="1:36" s="2" customFormat="1" ht="26" x14ac:dyDescent="0.3">
      <c r="A16" s="3" t="s">
        <v>7</v>
      </c>
      <c r="B16" s="210" t="s">
        <v>8</v>
      </c>
      <c r="C16" s="869" t="s">
        <v>9</v>
      </c>
      <c r="D16" s="870"/>
      <c r="E16" s="869" t="s">
        <v>10</v>
      </c>
      <c r="F16" s="870"/>
      <c r="G16" s="869" t="s">
        <v>11</v>
      </c>
      <c r="H16" s="870"/>
      <c r="I16" s="869" t="s">
        <v>12</v>
      </c>
      <c r="J16" s="870"/>
      <c r="K16" s="869" t="s">
        <v>13</v>
      </c>
      <c r="L16" s="870"/>
      <c r="M16" s="869" t="s">
        <v>62</v>
      </c>
      <c r="N16" s="870"/>
      <c r="O16" s="869" t="s">
        <v>15</v>
      </c>
      <c r="P16" s="870"/>
      <c r="Q16" s="210" t="s">
        <v>16</v>
      </c>
      <c r="R16" s="8"/>
      <c r="S16" s="8"/>
      <c r="T16" s="8"/>
      <c r="U16" s="8"/>
      <c r="V16" s="8"/>
      <c r="W16" s="8"/>
      <c r="X16" s="8"/>
      <c r="Y16" s="8"/>
      <c r="Z16" s="8"/>
      <c r="AA16" s="214"/>
      <c r="AC16" s="9"/>
      <c r="AD16" s="9"/>
      <c r="AF16" s="262"/>
      <c r="AG16" s="262"/>
      <c r="AH16" s="17"/>
      <c r="AI16" s="17"/>
      <c r="AJ16" s="17"/>
    </row>
    <row r="17" spans="1:36" s="2" customFormat="1" x14ac:dyDescent="0.3">
      <c r="A17" s="4"/>
      <c r="B17" s="208" t="s">
        <v>19</v>
      </c>
      <c r="C17" s="23" t="s">
        <v>19</v>
      </c>
      <c r="D17" s="210" t="s">
        <v>20</v>
      </c>
      <c r="E17" s="208" t="s">
        <v>19</v>
      </c>
      <c r="F17" s="208" t="s">
        <v>20</v>
      </c>
      <c r="G17" s="210" t="s">
        <v>19</v>
      </c>
      <c r="H17" s="363" t="s">
        <v>20</v>
      </c>
      <c r="I17" s="208" t="s">
        <v>19</v>
      </c>
      <c r="J17" s="208" t="s">
        <v>20</v>
      </c>
      <c r="K17" s="208" t="s">
        <v>19</v>
      </c>
      <c r="L17" s="208" t="s">
        <v>20</v>
      </c>
      <c r="M17" s="208" t="s">
        <v>19</v>
      </c>
      <c r="N17" s="208" t="s">
        <v>20</v>
      </c>
      <c r="O17" s="613" t="s">
        <v>19</v>
      </c>
      <c r="P17" s="208" t="s">
        <v>20</v>
      </c>
      <c r="Q17" s="208" t="s">
        <v>19</v>
      </c>
      <c r="R17" s="8"/>
      <c r="S17" s="8"/>
      <c r="T17" s="8"/>
      <c r="U17" s="8"/>
      <c r="V17" s="8"/>
      <c r="W17" s="8"/>
      <c r="X17" s="8"/>
      <c r="Y17" s="8"/>
      <c r="Z17" s="8"/>
      <c r="AA17" s="214"/>
      <c r="AC17" s="9"/>
      <c r="AD17" s="9"/>
      <c r="AF17" s="262"/>
      <c r="AG17" s="262"/>
      <c r="AH17" s="17"/>
      <c r="AI17" s="17"/>
      <c r="AJ17" s="17"/>
    </row>
    <row r="18" spans="1:36" s="2" customFormat="1" x14ac:dyDescent="0.3">
      <c r="A18" s="216" t="s">
        <v>275</v>
      </c>
      <c r="B18" s="295">
        <f>'Corp Comms'!G8</f>
        <v>0</v>
      </c>
      <c r="C18" s="292">
        <f>'Corp Comms'!G15</f>
        <v>0</v>
      </c>
      <c r="D18" s="367">
        <f>'Corp Comms'!L15</f>
        <v>0</v>
      </c>
      <c r="E18" s="295">
        <f>'Corp Comms'!G21</f>
        <v>0</v>
      </c>
      <c r="F18" s="407">
        <f>'Corp Comms'!L21</f>
        <v>0</v>
      </c>
      <c r="G18" s="292">
        <f>'Corp Comms'!G26</f>
        <v>0</v>
      </c>
      <c r="H18" s="296">
        <f>'Corp Comms'!L26</f>
        <v>0</v>
      </c>
      <c r="I18" s="295">
        <f>'Corp Comms'!G32</f>
        <v>0</v>
      </c>
      <c r="J18" s="367">
        <f>'Corp Comms'!L32</f>
        <v>0</v>
      </c>
      <c r="K18" s="295">
        <f>'Corp Comms'!G38</f>
        <v>0</v>
      </c>
      <c r="L18" s="368">
        <f>'Corp Comms'!L38</f>
        <v>0</v>
      </c>
      <c r="M18" s="369">
        <f>'Corp Comms'!G43</f>
        <v>0</v>
      </c>
      <c r="N18" s="367">
        <f>'Corp Comms'!L43</f>
        <v>0</v>
      </c>
      <c r="O18" s="369">
        <f>'Corp Comms'!G48</f>
        <v>0</v>
      </c>
      <c r="P18" s="367">
        <f>'Corp Comms'!L48</f>
        <v>0</v>
      </c>
      <c r="Q18" s="591">
        <f>SUM(B18,C18,E18,G18,I18,K18,M18,O18)</f>
        <v>0</v>
      </c>
      <c r="R18" s="8"/>
      <c r="S18" s="8"/>
      <c r="T18" s="8"/>
      <c r="U18" s="8"/>
      <c r="V18" s="8"/>
      <c r="W18" s="8"/>
      <c r="X18" s="8"/>
      <c r="Y18" s="8"/>
      <c r="Z18" s="8"/>
      <c r="AA18" s="214"/>
      <c r="AC18" s="9"/>
      <c r="AD18" s="9"/>
      <c r="AF18" s="262"/>
      <c r="AG18" s="262"/>
      <c r="AH18" s="17"/>
      <c r="AI18" s="17"/>
      <c r="AJ18" s="17"/>
    </row>
    <row r="19" spans="1:36" s="2" customFormat="1" x14ac:dyDescent="0.3">
      <c r="A19" s="216" t="s">
        <v>30</v>
      </c>
      <c r="B19" s="295">
        <f>'Fin Serv'!G8</f>
        <v>0</v>
      </c>
      <c r="C19" s="292">
        <f>'Fin Serv'!G21</f>
        <v>0</v>
      </c>
      <c r="D19" s="367">
        <f>'Fin Serv'!L21</f>
        <v>0</v>
      </c>
      <c r="E19" s="295">
        <f>'Fin Serv'!G29</f>
        <v>-35</v>
      </c>
      <c r="F19" s="407">
        <f>'Fin Serv'!L29</f>
        <v>-1</v>
      </c>
      <c r="G19" s="292">
        <f>'Fin Serv'!G34</f>
        <v>0</v>
      </c>
      <c r="H19" s="296">
        <f>'Fin Serv'!L34</f>
        <v>0</v>
      </c>
      <c r="I19" s="295">
        <f>'Fin Serv'!G39</f>
        <v>0</v>
      </c>
      <c r="J19" s="367">
        <f>'Fin Serv'!L39</f>
        <v>0</v>
      </c>
      <c r="K19" s="295">
        <f>'Fin Serv'!G46</f>
        <v>0</v>
      </c>
      <c r="L19" s="368">
        <f>'Fin Serv'!L46</f>
        <v>0</v>
      </c>
      <c r="M19" s="369">
        <f>'Fin Serv'!G54</f>
        <v>-40</v>
      </c>
      <c r="N19" s="367">
        <f>'Fin Serv'!L54</f>
        <v>-1</v>
      </c>
      <c r="O19" s="369">
        <f>'Fin Serv'!G60</f>
        <v>0</v>
      </c>
      <c r="P19" s="367">
        <f>'Fin Serv'!L60</f>
        <v>0</v>
      </c>
      <c r="Q19" s="591">
        <f>SUM(B19,C19,E19,G19,I19,K19,M19,O19)</f>
        <v>-75</v>
      </c>
      <c r="R19" s="8"/>
      <c r="S19" s="8"/>
      <c r="T19" s="8"/>
      <c r="U19" s="8"/>
      <c r="V19" s="8"/>
      <c r="W19" s="8"/>
      <c r="X19" s="8"/>
      <c r="Y19" s="8"/>
      <c r="Z19" s="8"/>
      <c r="AA19" s="214"/>
      <c r="AC19" s="9"/>
      <c r="AD19" s="9"/>
      <c r="AF19" s="262"/>
      <c r="AG19" s="262"/>
      <c r="AH19" s="17"/>
      <c r="AI19" s="17"/>
      <c r="AJ19" s="17"/>
    </row>
    <row r="20" spans="1:36" s="2" customFormat="1" x14ac:dyDescent="0.3">
      <c r="A20" s="216" t="s">
        <v>31</v>
      </c>
      <c r="B20" s="295">
        <f>'L&amp;G'!G8</f>
        <v>0</v>
      </c>
      <c r="C20" s="292">
        <f>'L&amp;G'!G17</f>
        <v>4</v>
      </c>
      <c r="D20" s="367">
        <f>'L&amp;G'!L17</f>
        <v>0</v>
      </c>
      <c r="E20" s="295">
        <f>'L&amp;G'!G22</f>
        <v>0</v>
      </c>
      <c r="F20" s="367">
        <f>'L&amp;G'!L22</f>
        <v>0</v>
      </c>
      <c r="G20" s="292">
        <f>'L&amp;G'!G27</f>
        <v>0</v>
      </c>
      <c r="H20" s="296">
        <f>'L&amp;G'!L27</f>
        <v>0</v>
      </c>
      <c r="I20" s="295">
        <f>'L&amp;G'!G35</f>
        <v>50</v>
      </c>
      <c r="J20" s="367">
        <f>'L&amp;G'!L35</f>
        <v>0</v>
      </c>
      <c r="K20" s="295">
        <f>'L&amp;G'!G43</f>
        <v>0</v>
      </c>
      <c r="L20" s="368">
        <f>'L&amp;G'!L43</f>
        <v>0</v>
      </c>
      <c r="M20" s="369">
        <f>'L&amp;G'!G49</f>
        <v>0</v>
      </c>
      <c r="N20" s="367">
        <f>'L&amp;G'!L49</f>
        <v>0</v>
      </c>
      <c r="O20" s="369">
        <f>'L&amp;G'!G58</f>
        <v>-23</v>
      </c>
      <c r="P20" s="367">
        <f>'L&amp;G'!L58</f>
        <v>0</v>
      </c>
      <c r="Q20" s="591">
        <f t="shared" ref="Q20:Q22" si="3">SUM(B20,C20,E20,G20,I20,K20,M20,O20)</f>
        <v>31</v>
      </c>
      <c r="R20" s="8"/>
      <c r="S20" s="8"/>
      <c r="T20" s="8"/>
      <c r="U20" s="8"/>
      <c r="V20" s="8"/>
      <c r="W20" s="8"/>
      <c r="X20" s="8"/>
      <c r="Y20" s="8"/>
      <c r="Z20" s="8"/>
      <c r="AA20" s="214"/>
      <c r="AC20" s="9"/>
      <c r="AD20" s="9"/>
      <c r="AF20" s="262"/>
      <c r="AG20" s="262"/>
      <c r="AH20" s="17"/>
      <c r="AI20" s="17"/>
      <c r="AJ20" s="17"/>
    </row>
    <row r="21" spans="1:36" s="2" customFormat="1" x14ac:dyDescent="0.3">
      <c r="A21" s="216" t="s">
        <v>33</v>
      </c>
      <c r="B21" s="295">
        <f>'Chief Exec'!G8</f>
        <v>0</v>
      </c>
      <c r="C21" s="292">
        <f>'Chief Exec'!G13</f>
        <v>0</v>
      </c>
      <c r="D21" s="367">
        <f>'Chief Exec'!L13</f>
        <v>0</v>
      </c>
      <c r="E21" s="295">
        <f>'Chief Exec'!G18</f>
        <v>0</v>
      </c>
      <c r="F21" s="367">
        <f>'Chief Exec'!L18</f>
        <v>0</v>
      </c>
      <c r="G21" s="292">
        <f>'Chief Exec'!G23</f>
        <v>0</v>
      </c>
      <c r="H21" s="296">
        <f>'Chief Exec'!L23</f>
        <v>0</v>
      </c>
      <c r="I21" s="295">
        <f>'Chief Exec'!G28</f>
        <v>0</v>
      </c>
      <c r="J21" s="367">
        <f>'Chief Exec'!L28</f>
        <v>0</v>
      </c>
      <c r="K21" s="295">
        <f>'Chief Exec'!G33</f>
        <v>0</v>
      </c>
      <c r="L21" s="368">
        <f>'Chief Exec'!L33</f>
        <v>0</v>
      </c>
      <c r="M21" s="369">
        <f>'Chief Exec'!G36</f>
        <v>0</v>
      </c>
      <c r="N21" s="367">
        <f>'Chief Exec'!L36</f>
        <v>0</v>
      </c>
      <c r="O21" s="369">
        <f>'Chief Exec'!G43</f>
        <v>0</v>
      </c>
      <c r="P21" s="367">
        <f>'Chief Exec'!L42</f>
        <v>0</v>
      </c>
      <c r="Q21" s="591">
        <f t="shared" si="3"/>
        <v>0</v>
      </c>
      <c r="R21" s="8"/>
      <c r="S21" s="8"/>
      <c r="T21" s="8"/>
      <c r="U21" s="8"/>
      <c r="V21" s="8"/>
      <c r="W21" s="8"/>
      <c r="X21" s="8"/>
      <c r="Y21" s="8"/>
      <c r="Z21" s="8"/>
      <c r="AA21" s="214"/>
      <c r="AC21" s="9"/>
      <c r="AD21" s="9"/>
      <c r="AF21" s="262"/>
      <c r="AG21" s="262"/>
      <c r="AH21" s="17"/>
      <c r="AI21" s="17"/>
      <c r="AJ21" s="17"/>
    </row>
    <row r="22" spans="1:36" s="2" customFormat="1" x14ac:dyDescent="0.3">
      <c r="A22" s="216" t="s">
        <v>34</v>
      </c>
      <c r="B22" s="295">
        <f>People!G8</f>
        <v>0</v>
      </c>
      <c r="C22" s="292">
        <f>People!G14</f>
        <v>0</v>
      </c>
      <c r="D22" s="367">
        <f>People!L12</f>
        <v>0</v>
      </c>
      <c r="E22" s="295">
        <f>People!G20</f>
        <v>0</v>
      </c>
      <c r="F22" s="367">
        <f>People!L20</f>
        <v>0</v>
      </c>
      <c r="G22" s="292">
        <f>People!G25</f>
        <v>-52</v>
      </c>
      <c r="H22" s="296">
        <f>People!L25</f>
        <v>-0.5</v>
      </c>
      <c r="I22" s="295">
        <f>People!F35</f>
        <v>0</v>
      </c>
      <c r="J22" s="367">
        <f>People!K31</f>
        <v>0</v>
      </c>
      <c r="K22" s="295">
        <f>People!G36</f>
        <v>0</v>
      </c>
      <c r="L22" s="368">
        <f>People!L36</f>
        <v>0</v>
      </c>
      <c r="M22" s="369">
        <f>People!F55</f>
        <v>0</v>
      </c>
      <c r="N22" s="367">
        <f>People!L55</f>
        <v>0</v>
      </c>
      <c r="O22" s="369">
        <f>People!G60</f>
        <v>0</v>
      </c>
      <c r="P22" s="367">
        <f>People!L60</f>
        <v>0</v>
      </c>
      <c r="Q22" s="591">
        <f t="shared" si="3"/>
        <v>-52</v>
      </c>
      <c r="R22" s="8"/>
      <c r="S22" s="8"/>
      <c r="T22" s="8"/>
      <c r="U22" s="8"/>
      <c r="V22" s="8"/>
      <c r="W22" s="8"/>
      <c r="X22" s="8"/>
      <c r="Y22" s="8"/>
      <c r="Z22" s="8"/>
      <c r="AA22" s="214"/>
      <c r="AC22" s="9"/>
      <c r="AD22" s="9"/>
      <c r="AF22" s="262"/>
      <c r="AG22" s="262"/>
      <c r="AH22" s="17"/>
      <c r="AI22" s="17"/>
      <c r="AJ22" s="17"/>
    </row>
    <row r="23" spans="1:36" s="2" customFormat="1" x14ac:dyDescent="0.3">
      <c r="A23" s="5" t="s">
        <v>35</v>
      </c>
      <c r="B23" s="209">
        <f>SUM(B18:B22)</f>
        <v>0</v>
      </c>
      <c r="C23" s="209">
        <f t="shared" ref="C23:Q23" si="4">SUM(C18:C22)</f>
        <v>4</v>
      </c>
      <c r="D23" s="209">
        <f t="shared" si="4"/>
        <v>0</v>
      </c>
      <c r="E23" s="209">
        <f t="shared" si="4"/>
        <v>-35</v>
      </c>
      <c r="F23" s="209">
        <f t="shared" si="4"/>
        <v>-1</v>
      </c>
      <c r="G23" s="209">
        <f t="shared" si="4"/>
        <v>-52</v>
      </c>
      <c r="H23" s="209">
        <f t="shared" si="4"/>
        <v>-0.5</v>
      </c>
      <c r="I23" s="209">
        <f t="shared" si="4"/>
        <v>50</v>
      </c>
      <c r="J23" s="209">
        <f t="shared" si="4"/>
        <v>0</v>
      </c>
      <c r="K23" s="209">
        <f t="shared" si="4"/>
        <v>0</v>
      </c>
      <c r="L23" s="209">
        <f t="shared" si="4"/>
        <v>0</v>
      </c>
      <c r="M23" s="209">
        <f t="shared" si="4"/>
        <v>-40</v>
      </c>
      <c r="N23" s="209">
        <f t="shared" si="4"/>
        <v>-1</v>
      </c>
      <c r="O23" s="209">
        <f t="shared" si="4"/>
        <v>-23</v>
      </c>
      <c r="P23" s="209">
        <f t="shared" si="4"/>
        <v>0</v>
      </c>
      <c r="Q23" s="209">
        <f t="shared" si="4"/>
        <v>-96</v>
      </c>
      <c r="R23" s="8"/>
      <c r="S23" s="8"/>
      <c r="T23" s="8"/>
      <c r="U23" s="8"/>
      <c r="V23" s="8"/>
      <c r="W23" s="8"/>
      <c r="X23" s="8"/>
      <c r="Y23" s="8"/>
      <c r="Z23" s="8"/>
      <c r="AA23" s="214"/>
      <c r="AC23" s="9"/>
      <c r="AD23" s="9"/>
      <c r="AF23" s="262"/>
      <c r="AG23" s="262"/>
      <c r="AH23" s="17"/>
      <c r="AI23" s="17"/>
      <c r="AJ23" s="17"/>
    </row>
    <row r="24" spans="1:36" s="2" customFormat="1" x14ac:dyDescent="0.3">
      <c r="B24" s="8"/>
      <c r="C24" s="8"/>
      <c r="D24" s="8"/>
      <c r="E24" s="8"/>
      <c r="F24" s="8"/>
      <c r="G24" s="8"/>
      <c r="H24" s="81"/>
      <c r="I24" s="8"/>
      <c r="J24" s="8"/>
      <c r="K24" s="8"/>
      <c r="L24" s="8"/>
      <c r="M24" s="8"/>
      <c r="N24" s="8"/>
      <c r="O24" s="24"/>
      <c r="P24" s="8"/>
      <c r="Q24" s="8"/>
      <c r="R24" s="8"/>
      <c r="S24" s="8"/>
      <c r="T24" s="8"/>
      <c r="U24" s="8"/>
      <c r="V24" s="8"/>
      <c r="W24" s="8"/>
      <c r="X24" s="8"/>
      <c r="Y24" s="8"/>
      <c r="Z24" s="8"/>
      <c r="AA24" s="214"/>
      <c r="AC24" s="9"/>
      <c r="AD24" s="9"/>
      <c r="AF24" s="262"/>
      <c r="AG24" s="262"/>
      <c r="AH24" s="17"/>
      <c r="AI24" s="17"/>
      <c r="AJ24" s="17"/>
    </row>
    <row r="25" spans="1:36" x14ac:dyDescent="0.3">
      <c r="A25" s="2" t="str">
        <f>'Overall Summary'!A41</f>
        <v>2028/29</v>
      </c>
      <c r="AC25" s="370"/>
      <c r="AD25" s="370"/>
    </row>
    <row r="26" spans="1:36" ht="25.5" customHeight="1" x14ac:dyDescent="0.3">
      <c r="A26" s="3" t="s">
        <v>7</v>
      </c>
      <c r="B26" s="210" t="s">
        <v>8</v>
      </c>
      <c r="C26" s="869" t="s">
        <v>9</v>
      </c>
      <c r="D26" s="870"/>
      <c r="E26" s="869" t="s">
        <v>10</v>
      </c>
      <c r="F26" s="870"/>
      <c r="G26" s="869" t="s">
        <v>11</v>
      </c>
      <c r="H26" s="870"/>
      <c r="I26" s="869" t="s">
        <v>12</v>
      </c>
      <c r="J26" s="870"/>
      <c r="K26" s="869" t="s">
        <v>13</v>
      </c>
      <c r="L26" s="870"/>
      <c r="M26" s="869" t="s">
        <v>62</v>
      </c>
      <c r="N26" s="870"/>
      <c r="O26" s="869" t="s">
        <v>15</v>
      </c>
      <c r="P26" s="870"/>
      <c r="Q26" s="210" t="s">
        <v>16</v>
      </c>
      <c r="R26" s="126"/>
      <c r="S26" s="12" t="s">
        <v>63</v>
      </c>
      <c r="T26" s="33" t="s">
        <v>64</v>
      </c>
      <c r="U26" s="126"/>
      <c r="V26" s="258"/>
      <c r="W26" s="258"/>
      <c r="X26" s="152"/>
      <c r="Y26" s="152"/>
      <c r="Z26" s="152"/>
      <c r="AA26" s="126"/>
      <c r="AF26" s="126"/>
      <c r="AG26" s="126"/>
      <c r="AH26" s="126"/>
      <c r="AI26" s="126"/>
      <c r="AJ26" s="126"/>
    </row>
    <row r="27" spans="1:36" ht="17.25" customHeight="1" x14ac:dyDescent="0.3">
      <c r="A27" s="4"/>
      <c r="B27" s="208" t="s">
        <v>19</v>
      </c>
      <c r="C27" s="23" t="s">
        <v>19</v>
      </c>
      <c r="D27" s="210" t="s">
        <v>20</v>
      </c>
      <c r="E27" s="208" t="s">
        <v>19</v>
      </c>
      <c r="F27" s="208" t="s">
        <v>20</v>
      </c>
      <c r="G27" s="210" t="s">
        <v>19</v>
      </c>
      <c r="H27" s="363" t="s">
        <v>20</v>
      </c>
      <c r="I27" s="208" t="s">
        <v>19</v>
      </c>
      <c r="J27" s="208" t="s">
        <v>20</v>
      </c>
      <c r="K27" s="208" t="s">
        <v>19</v>
      </c>
      <c r="L27" s="208" t="s">
        <v>20</v>
      </c>
      <c r="M27" s="208" t="s">
        <v>19</v>
      </c>
      <c r="N27" s="208" t="s">
        <v>20</v>
      </c>
      <c r="O27" s="613" t="s">
        <v>19</v>
      </c>
      <c r="P27" s="208" t="s">
        <v>20</v>
      </c>
      <c r="Q27" s="208" t="s">
        <v>19</v>
      </c>
      <c r="R27" s="126"/>
      <c r="S27" s="9"/>
      <c r="T27" s="9"/>
      <c r="U27" s="126"/>
      <c r="V27" s="258"/>
      <c r="W27" s="258"/>
      <c r="X27" s="152"/>
      <c r="Y27" s="152"/>
      <c r="Z27" s="152"/>
      <c r="AA27" s="126"/>
      <c r="AF27" s="126"/>
      <c r="AG27" s="126"/>
      <c r="AH27" s="126"/>
      <c r="AI27" s="126"/>
      <c r="AJ27" s="126"/>
    </row>
    <row r="28" spans="1:36" x14ac:dyDescent="0.3">
      <c r="A28" s="216" t="s">
        <v>275</v>
      </c>
      <c r="B28" s="295">
        <f>'Corp Comms'!I8</f>
        <v>0</v>
      </c>
      <c r="C28" s="292">
        <f>'Corp Comms'!H15</f>
        <v>0</v>
      </c>
      <c r="D28" s="367">
        <f>'Corp Comms'!M15</f>
        <v>0</v>
      </c>
      <c r="E28" s="295">
        <f>'Corp Comms'!H21</f>
        <v>0</v>
      </c>
      <c r="F28" s="367">
        <f>'Corp Comms'!M21</f>
        <v>0</v>
      </c>
      <c r="G28" s="292">
        <f>'Corp Comms'!H26</f>
        <v>0</v>
      </c>
      <c r="H28" s="296">
        <f>'Corp Comms'!M26</f>
        <v>0</v>
      </c>
      <c r="I28" s="295">
        <f>'Corp Comms'!H32</f>
        <v>0</v>
      </c>
      <c r="J28" s="368">
        <f>'Corp Comms'!M32</f>
        <v>0</v>
      </c>
      <c r="K28" s="295">
        <f>'Corp Comms'!H38</f>
        <v>0</v>
      </c>
      <c r="L28" s="368">
        <f>'Corp Comms'!M38</f>
        <v>0</v>
      </c>
      <c r="M28" s="369">
        <f>'Corp Comms'!H43</f>
        <v>0</v>
      </c>
      <c r="N28" s="367">
        <f>'Corp Comms'!M43</f>
        <v>0</v>
      </c>
      <c r="O28" s="369">
        <f>'Corp Comms'!H48</f>
        <v>-10</v>
      </c>
      <c r="P28" s="367">
        <f>'Corp Comms'!M48</f>
        <v>0</v>
      </c>
      <c r="Q28" s="591">
        <f>SUM(B28,C28,E28,G28,I28,K28,M28,O28)</f>
        <v>-10</v>
      </c>
      <c r="R28" s="126"/>
      <c r="S28" s="370"/>
      <c r="T28" s="370"/>
      <c r="U28" s="152"/>
      <c r="V28" s="259"/>
      <c r="W28" s="260"/>
      <c r="X28" s="152"/>
      <c r="Y28" s="152"/>
      <c r="Z28" s="152"/>
      <c r="AA28" s="126"/>
      <c r="AF28" s="126"/>
      <c r="AG28" s="126"/>
      <c r="AH28" s="126"/>
      <c r="AI28" s="126"/>
      <c r="AJ28" s="126"/>
    </row>
    <row r="29" spans="1:36" x14ac:dyDescent="0.3">
      <c r="A29" s="216" t="s">
        <v>30</v>
      </c>
      <c r="B29" s="295">
        <f>'Fin Serv'!I8</f>
        <v>0</v>
      </c>
      <c r="C29" s="292">
        <f>'Fin Serv'!H21</f>
        <v>0</v>
      </c>
      <c r="D29" s="367">
        <f>'Fin Serv'!M21</f>
        <v>0</v>
      </c>
      <c r="E29" s="295">
        <f>'Fin Serv'!H29</f>
        <v>0</v>
      </c>
      <c r="F29" s="367">
        <f>'Fin Serv'!M29</f>
        <v>0</v>
      </c>
      <c r="G29" s="292">
        <f>'Fin Serv'!H34</f>
        <v>0</v>
      </c>
      <c r="H29" s="296">
        <f>'Fin Serv'!M34</f>
        <v>0</v>
      </c>
      <c r="I29" s="295">
        <f>'Fin Serv'!H39</f>
        <v>0</v>
      </c>
      <c r="J29" s="368">
        <f>'Fin Serv'!M39</f>
        <v>0</v>
      </c>
      <c r="K29" s="295">
        <f>'Fin Serv'!H46</f>
        <v>0</v>
      </c>
      <c r="L29" s="368">
        <f>'Fin Serv'!M46</f>
        <v>0</v>
      </c>
      <c r="M29" s="369">
        <f>'Fin Serv'!H54</f>
        <v>0</v>
      </c>
      <c r="N29" s="367">
        <f>'Fin Serv'!M54</f>
        <v>0</v>
      </c>
      <c r="O29" s="381">
        <f>'Fin Serv'!H60</f>
        <v>0</v>
      </c>
      <c r="P29" s="367">
        <f>'Fin Serv'!M60</f>
        <v>0</v>
      </c>
      <c r="Q29" s="591">
        <f>SUM(B29,C29,E29,G29,I29,K29,M29,O29)</f>
        <v>0</v>
      </c>
      <c r="R29" s="126"/>
      <c r="S29" s="370" t="e">
        <f>'Fin Serv'!#REF!</f>
        <v>#REF!</v>
      </c>
      <c r="T29" s="370" t="e">
        <f>Q29-S29</f>
        <v>#REF!</v>
      </c>
      <c r="U29" s="126"/>
      <c r="V29" s="259" t="s">
        <v>32</v>
      </c>
      <c r="W29" s="260" t="e">
        <f>'Fin Serv'!#REF!+'L&amp;G'!#REF!-Q33</f>
        <v>#REF!</v>
      </c>
      <c r="X29" s="152"/>
      <c r="Y29" s="152"/>
      <c r="Z29" s="152"/>
      <c r="AA29" s="126"/>
      <c r="AF29" s="126"/>
      <c r="AG29" s="126"/>
      <c r="AH29" s="126"/>
      <c r="AI29" s="126"/>
      <c r="AJ29" s="126"/>
    </row>
    <row r="30" spans="1:36" x14ac:dyDescent="0.3">
      <c r="A30" s="216" t="s">
        <v>31</v>
      </c>
      <c r="B30" s="295">
        <f>'L&amp;G'!H8</f>
        <v>0</v>
      </c>
      <c r="C30" s="292">
        <f>'L&amp;G'!H17</f>
        <v>0</v>
      </c>
      <c r="D30" s="367">
        <f>'L&amp;G'!M17</f>
        <v>0</v>
      </c>
      <c r="E30" s="295">
        <f>'L&amp;G'!H22</f>
        <v>0</v>
      </c>
      <c r="F30" s="367">
        <f>'L&amp;G'!M22</f>
        <v>0</v>
      </c>
      <c r="G30" s="292">
        <f>'L&amp;G'!H27</f>
        <v>0</v>
      </c>
      <c r="H30" s="296">
        <f>'L&amp;G'!M27</f>
        <v>0</v>
      </c>
      <c r="I30" s="295">
        <f>'L&amp;G'!H35</f>
        <v>0</v>
      </c>
      <c r="J30" s="368">
        <f>'L&amp;G'!M35</f>
        <v>0</v>
      </c>
      <c r="K30" s="295">
        <f>'L&amp;G'!H43</f>
        <v>0</v>
      </c>
      <c r="L30" s="368">
        <f>'L&amp;G'!M43</f>
        <v>0</v>
      </c>
      <c r="M30" s="369">
        <f>'L&amp;G'!H49</f>
        <v>0</v>
      </c>
      <c r="N30" s="367">
        <f>'L&amp;G'!M49</f>
        <v>0</v>
      </c>
      <c r="O30" s="369">
        <f>'L&amp;G'!H58</f>
        <v>-10</v>
      </c>
      <c r="P30" s="367">
        <f>'L&amp;G'!M58</f>
        <v>0</v>
      </c>
      <c r="Q30" s="591">
        <f t="shared" ref="Q30:Q32" si="5">SUM(B30,C30,E30,G30,I30,K30,M30,O30)</f>
        <v>-10</v>
      </c>
      <c r="R30" s="126"/>
      <c r="S30" s="370" t="e">
        <f>'L&amp;G'!#REF!</f>
        <v>#REF!</v>
      </c>
      <c r="T30" s="370" t="e">
        <f t="shared" ref="T30:T31" si="6">Q30-S30</f>
        <v>#REF!</v>
      </c>
      <c r="U30" s="126"/>
      <c r="V30" s="259"/>
      <c r="W30" s="260"/>
      <c r="X30" s="152"/>
      <c r="Y30" s="152"/>
      <c r="Z30" s="152"/>
      <c r="AA30" s="126"/>
      <c r="AF30" s="126"/>
      <c r="AG30" s="126"/>
      <c r="AH30" s="126"/>
      <c r="AI30" s="126"/>
      <c r="AJ30" s="126"/>
    </row>
    <row r="31" spans="1:36" x14ac:dyDescent="0.3">
      <c r="A31" s="216" t="s">
        <v>33</v>
      </c>
      <c r="B31" s="295">
        <f>'Chief Exec'!H8</f>
        <v>0</v>
      </c>
      <c r="C31" s="292">
        <f>'Chief Exec'!H13</f>
        <v>0</v>
      </c>
      <c r="D31" s="367">
        <f>'Chief Exec'!M13</f>
        <v>0</v>
      </c>
      <c r="E31" s="295">
        <f>'Chief Exec'!H18</f>
        <v>0</v>
      </c>
      <c r="F31" s="367">
        <f>'Chief Exec'!M18</f>
        <v>0</v>
      </c>
      <c r="G31" s="292">
        <f>'Chief Exec'!H23</f>
        <v>0</v>
      </c>
      <c r="H31" s="296">
        <f>'Chief Exec'!M23</f>
        <v>0</v>
      </c>
      <c r="I31" s="295">
        <f>'Chief Exec'!H28</f>
        <v>0</v>
      </c>
      <c r="J31" s="368">
        <f>'Chief Exec'!M28</f>
        <v>0</v>
      </c>
      <c r="K31" s="295">
        <f>'Chief Exec'!H33</f>
        <v>0</v>
      </c>
      <c r="L31" s="368">
        <f>'Chief Exec'!M33</f>
        <v>0</v>
      </c>
      <c r="M31" s="369">
        <f>'Chief Exec'!H36</f>
        <v>0</v>
      </c>
      <c r="N31" s="367">
        <f>'Chief Exec'!M36</f>
        <v>0</v>
      </c>
      <c r="O31" s="369">
        <f>'Chief Exec'!H42</f>
        <v>0</v>
      </c>
      <c r="P31" s="367">
        <f>'Chief Exec'!M42</f>
        <v>0</v>
      </c>
      <c r="Q31" s="591">
        <f t="shared" si="5"/>
        <v>0</v>
      </c>
      <c r="R31" s="126"/>
      <c r="S31" s="370" t="e">
        <f>'Chief Exec'!#REF!</f>
        <v>#REF!</v>
      </c>
      <c r="T31" s="370" t="e">
        <f t="shared" si="6"/>
        <v>#REF!</v>
      </c>
      <c r="U31" s="126"/>
      <c r="V31" s="259"/>
      <c r="W31" s="260"/>
      <c r="X31" s="152"/>
      <c r="Y31" s="152"/>
      <c r="Z31" s="152"/>
      <c r="AA31" s="126"/>
      <c r="AF31" s="126"/>
      <c r="AG31" s="126"/>
      <c r="AH31" s="126"/>
      <c r="AI31" s="126"/>
      <c r="AJ31" s="126"/>
    </row>
    <row r="32" spans="1:36" x14ac:dyDescent="0.3">
      <c r="A32" s="216" t="s">
        <v>34</v>
      </c>
      <c r="B32" s="295">
        <f>People!H8</f>
        <v>0</v>
      </c>
      <c r="C32" s="292">
        <f>People!H14</f>
        <v>0</v>
      </c>
      <c r="D32" s="367">
        <f>People!M14</f>
        <v>0</v>
      </c>
      <c r="E32" s="295">
        <f>People!H20</f>
        <v>0</v>
      </c>
      <c r="F32" s="367">
        <f>People!M20</f>
        <v>0</v>
      </c>
      <c r="G32" s="292">
        <f>People!H25</f>
        <v>0</v>
      </c>
      <c r="H32" s="296">
        <f>People!M25</f>
        <v>0</v>
      </c>
      <c r="I32" s="295">
        <f>People!H31</f>
        <v>0</v>
      </c>
      <c r="J32" s="368">
        <f>People!M31</f>
        <v>0</v>
      </c>
      <c r="K32" s="295">
        <f>People!H36</f>
        <v>0</v>
      </c>
      <c r="L32" s="368">
        <f>People!M36</f>
        <v>0</v>
      </c>
      <c r="M32" s="369">
        <f>People!H55</f>
        <v>0</v>
      </c>
      <c r="N32" s="367">
        <f>People!M55</f>
        <v>0</v>
      </c>
      <c r="O32" s="369">
        <f>People!H60</f>
        <v>0</v>
      </c>
      <c r="P32" s="367">
        <f>People!M60</f>
        <v>0</v>
      </c>
      <c r="Q32" s="591">
        <f t="shared" si="5"/>
        <v>0</v>
      </c>
      <c r="R32" s="126"/>
      <c r="S32" s="370"/>
      <c r="T32" s="370"/>
      <c r="U32" s="126"/>
      <c r="V32" s="259"/>
      <c r="W32" s="260"/>
      <c r="X32" s="152"/>
      <c r="Y32" s="152"/>
      <c r="Z32" s="152"/>
      <c r="AA32" s="126"/>
      <c r="AF32" s="126"/>
      <c r="AG32" s="126"/>
      <c r="AH32" s="126"/>
      <c r="AI32" s="126"/>
      <c r="AJ32" s="126"/>
    </row>
    <row r="33" spans="1:36" s="2" customFormat="1" x14ac:dyDescent="0.3">
      <c r="A33" s="5" t="s">
        <v>35</v>
      </c>
      <c r="B33" s="209">
        <f>SUM(B28:B32)</f>
        <v>0</v>
      </c>
      <c r="C33" s="209">
        <f t="shared" ref="C33:P33" si="7">SUM(C28:C32)</f>
        <v>0</v>
      </c>
      <c r="D33" s="209">
        <f t="shared" si="7"/>
        <v>0</v>
      </c>
      <c r="E33" s="209">
        <f t="shared" si="7"/>
        <v>0</v>
      </c>
      <c r="F33" s="209">
        <f t="shared" si="7"/>
        <v>0</v>
      </c>
      <c r="G33" s="209">
        <f t="shared" si="7"/>
        <v>0</v>
      </c>
      <c r="H33" s="209">
        <f t="shared" si="7"/>
        <v>0</v>
      </c>
      <c r="I33" s="209">
        <f t="shared" si="7"/>
        <v>0</v>
      </c>
      <c r="J33" s="209">
        <f t="shared" si="7"/>
        <v>0</v>
      </c>
      <c r="K33" s="209">
        <f t="shared" si="7"/>
        <v>0</v>
      </c>
      <c r="L33" s="209">
        <f t="shared" si="7"/>
        <v>0</v>
      </c>
      <c r="M33" s="209">
        <f t="shared" si="7"/>
        <v>0</v>
      </c>
      <c r="N33" s="209">
        <f t="shared" si="7"/>
        <v>0</v>
      </c>
      <c r="O33" s="209">
        <f t="shared" si="7"/>
        <v>-20</v>
      </c>
      <c r="P33" s="209">
        <f t="shared" si="7"/>
        <v>0</v>
      </c>
      <c r="Q33" s="209">
        <f>SUM(Q28:Q32)</f>
        <v>-20</v>
      </c>
      <c r="S33" s="9" t="e">
        <f>SUM(S29:S31)</f>
        <v>#REF!</v>
      </c>
      <c r="T33" s="9" t="e">
        <f>SUM(T29:T31)</f>
        <v>#REF!</v>
      </c>
      <c r="V33" s="259" t="s">
        <v>36</v>
      </c>
      <c r="W33" s="260" t="e">
        <f>'Fin Serv'!#REF!+'L&amp;G'!#REF!-D33-F33-H33-J33-#REF!-L33-#REF!-#REF!-#REF!-#REF!-#REF!</f>
        <v>#REF!</v>
      </c>
      <c r="X33" s="17"/>
      <c r="Y33" s="17"/>
      <c r="Z33" s="17"/>
    </row>
    <row r="34" spans="1:36" s="2" customFormat="1" x14ac:dyDescent="0.3">
      <c r="B34" s="8"/>
      <c r="C34" s="8"/>
      <c r="D34" s="8"/>
      <c r="E34" s="8"/>
      <c r="F34" s="8"/>
      <c r="G34" s="8"/>
      <c r="H34" s="8"/>
      <c r="I34" s="8"/>
      <c r="J34" s="8"/>
      <c r="K34" s="8"/>
      <c r="L34" s="8"/>
      <c r="M34" s="8"/>
      <c r="N34" s="8"/>
      <c r="O34" s="24"/>
      <c r="P34" s="8"/>
      <c r="Q34" s="214"/>
      <c r="S34" s="370"/>
      <c r="T34" s="370"/>
      <c r="V34" s="262"/>
      <c r="W34" s="262"/>
      <c r="X34" s="17"/>
      <c r="Y34" s="17"/>
      <c r="Z34" s="17"/>
    </row>
    <row r="35" spans="1:36" x14ac:dyDescent="0.3">
      <c r="A35" s="2" t="str">
        <f>'Overall Summary'!A59</f>
        <v>2029/30</v>
      </c>
      <c r="Q35" s="364"/>
      <c r="R35" s="126"/>
      <c r="S35" s="370"/>
      <c r="T35" s="370"/>
      <c r="U35" s="126"/>
      <c r="V35" s="258"/>
      <c r="W35" s="258"/>
      <c r="X35" s="152"/>
      <c r="Y35" s="152"/>
      <c r="Z35" s="152"/>
      <c r="AA35" s="126"/>
      <c r="AF35" s="126"/>
      <c r="AG35" s="126"/>
      <c r="AH35" s="126"/>
      <c r="AI35" s="126"/>
      <c r="AJ35" s="126"/>
    </row>
    <row r="36" spans="1:36" ht="25.5" customHeight="1" x14ac:dyDescent="0.3">
      <c r="A36" s="3" t="s">
        <v>7</v>
      </c>
      <c r="B36" s="210" t="s">
        <v>8</v>
      </c>
      <c r="C36" s="869" t="s">
        <v>9</v>
      </c>
      <c r="D36" s="870"/>
      <c r="E36" s="869" t="s">
        <v>10</v>
      </c>
      <c r="F36" s="870"/>
      <c r="G36" s="869" t="s">
        <v>11</v>
      </c>
      <c r="H36" s="870"/>
      <c r="I36" s="869" t="s">
        <v>12</v>
      </c>
      <c r="J36" s="870"/>
      <c r="K36" s="869" t="s">
        <v>13</v>
      </c>
      <c r="L36" s="870"/>
      <c r="M36" s="869" t="s">
        <v>62</v>
      </c>
      <c r="N36" s="870"/>
      <c r="O36" s="869" t="s">
        <v>15</v>
      </c>
      <c r="P36" s="870"/>
      <c r="Q36" s="210" t="s">
        <v>16</v>
      </c>
      <c r="R36" s="126"/>
      <c r="S36" s="12" t="s">
        <v>63</v>
      </c>
      <c r="T36" s="33" t="s">
        <v>64</v>
      </c>
      <c r="U36" s="126"/>
      <c r="V36" s="258"/>
      <c r="W36" s="258"/>
      <c r="X36" s="152"/>
      <c r="Y36" s="152"/>
      <c r="Z36" s="152"/>
      <c r="AA36" s="126"/>
      <c r="AF36" s="126"/>
      <c r="AG36" s="126"/>
      <c r="AH36" s="126"/>
      <c r="AI36" s="126"/>
      <c r="AJ36" s="126"/>
    </row>
    <row r="37" spans="1:36" ht="17.25" customHeight="1" x14ac:dyDescent="0.3">
      <c r="A37" s="4"/>
      <c r="B37" s="208" t="s">
        <v>19</v>
      </c>
      <c r="C37" s="23" t="s">
        <v>19</v>
      </c>
      <c r="D37" s="210" t="s">
        <v>20</v>
      </c>
      <c r="E37" s="208" t="s">
        <v>19</v>
      </c>
      <c r="F37" s="208" t="s">
        <v>20</v>
      </c>
      <c r="G37" s="210" t="s">
        <v>19</v>
      </c>
      <c r="H37" s="363" t="s">
        <v>20</v>
      </c>
      <c r="I37" s="208" t="s">
        <v>19</v>
      </c>
      <c r="J37" s="208" t="s">
        <v>20</v>
      </c>
      <c r="K37" s="208" t="s">
        <v>19</v>
      </c>
      <c r="L37" s="208" t="s">
        <v>20</v>
      </c>
      <c r="M37" s="208" t="s">
        <v>19</v>
      </c>
      <c r="N37" s="208" t="s">
        <v>20</v>
      </c>
      <c r="O37" s="613" t="s">
        <v>19</v>
      </c>
      <c r="P37" s="208" t="s">
        <v>20</v>
      </c>
      <c r="Q37" s="208" t="s">
        <v>19</v>
      </c>
      <c r="R37" s="126"/>
      <c r="S37" s="370"/>
      <c r="T37" s="370"/>
      <c r="U37" s="126"/>
      <c r="V37" s="258"/>
      <c r="W37" s="258"/>
      <c r="X37" s="152"/>
      <c r="Y37" s="152"/>
      <c r="Z37" s="152"/>
      <c r="AA37" s="126"/>
      <c r="AF37" s="126"/>
      <c r="AG37" s="126"/>
      <c r="AH37" s="126"/>
      <c r="AI37" s="126"/>
      <c r="AJ37" s="126"/>
    </row>
    <row r="38" spans="1:36" x14ac:dyDescent="0.3">
      <c r="A38" s="216" t="s">
        <v>275</v>
      </c>
      <c r="B38" s="295">
        <f>'Corp Comms'!I8</f>
        <v>0</v>
      </c>
      <c r="C38" s="292">
        <f>'Corp Comms'!I15</f>
        <v>0</v>
      </c>
      <c r="D38" s="367">
        <f>'Corp Comms'!N15</f>
        <v>0</v>
      </c>
      <c r="E38" s="295">
        <f>'Corp Comms'!I21</f>
        <v>0</v>
      </c>
      <c r="F38" s="407">
        <f>'Corp Comms'!N21</f>
        <v>0</v>
      </c>
      <c r="G38" s="292">
        <f>'Corp Comms'!I26</f>
        <v>0</v>
      </c>
      <c r="H38" s="296">
        <f>'Corp Comms'!N26</f>
        <v>0</v>
      </c>
      <c r="I38" s="295">
        <f>'Corp Comms'!I32</f>
        <v>0</v>
      </c>
      <c r="J38" s="367">
        <f>'Corp Comms'!N32</f>
        <v>0</v>
      </c>
      <c r="K38" s="295">
        <f>'Corp Comms'!I38</f>
        <v>0</v>
      </c>
      <c r="L38" s="368">
        <f>'Corp Comms'!N38</f>
        <v>0</v>
      </c>
      <c r="M38" s="369">
        <f>'Corp Comms'!I43</f>
        <v>0</v>
      </c>
      <c r="N38" s="367">
        <f>'Corp Comms'!N43</f>
        <v>0</v>
      </c>
      <c r="O38" s="381">
        <f>'Corp Comms'!I48</f>
        <v>0</v>
      </c>
      <c r="P38" s="367">
        <f>'Corp Comms'!N48</f>
        <v>0</v>
      </c>
      <c r="Q38" s="591">
        <f>SUM(B38,C38,E38,G38,I38,K38,M38,O38)</f>
        <v>0</v>
      </c>
      <c r="R38" s="126"/>
      <c r="S38" s="370"/>
      <c r="T38" s="370"/>
      <c r="U38" s="126"/>
      <c r="V38" s="259"/>
      <c r="W38" s="260"/>
      <c r="X38" s="152"/>
      <c r="Y38" s="152"/>
      <c r="Z38" s="152"/>
      <c r="AA38" s="126"/>
      <c r="AF38" s="126"/>
      <c r="AG38" s="126"/>
      <c r="AH38" s="126"/>
      <c r="AI38" s="126"/>
      <c r="AJ38" s="126"/>
    </row>
    <row r="39" spans="1:36" x14ac:dyDescent="0.3">
      <c r="A39" s="216" t="s">
        <v>30</v>
      </c>
      <c r="B39" s="295">
        <f>'Fin Serv'!I8</f>
        <v>0</v>
      </c>
      <c r="C39" s="292">
        <f>'Fin Serv'!I21</f>
        <v>0</v>
      </c>
      <c r="D39" s="367">
        <f>'Fin Serv'!N21</f>
        <v>0</v>
      </c>
      <c r="E39" s="295">
        <f>'Fin Serv'!I29</f>
        <v>0</v>
      </c>
      <c r="F39" s="407">
        <f>'Fin Serv'!N29</f>
        <v>0</v>
      </c>
      <c r="G39" s="292">
        <f>'Fin Serv'!I34</f>
        <v>0</v>
      </c>
      <c r="H39" s="296">
        <f>'Fin Serv'!N34</f>
        <v>0</v>
      </c>
      <c r="I39" s="295">
        <f>'Fin Serv'!I39</f>
        <v>0</v>
      </c>
      <c r="J39" s="367">
        <f>'Fin Serv'!N39</f>
        <v>0</v>
      </c>
      <c r="K39" s="295">
        <f>'Fin Serv'!I46</f>
        <v>0</v>
      </c>
      <c r="L39" s="368">
        <f>'Fin Serv'!N46</f>
        <v>0</v>
      </c>
      <c r="M39" s="369">
        <f>'Fin Serv'!I54</f>
        <v>0</v>
      </c>
      <c r="N39" s="367">
        <f>'Fin Serv'!N54</f>
        <v>0</v>
      </c>
      <c r="O39" s="381">
        <f>'Fin Serv'!I60</f>
        <v>0</v>
      </c>
      <c r="P39" s="367">
        <f>'Fin Serv'!N60</f>
        <v>0</v>
      </c>
      <c r="Q39" s="591">
        <f>SUM(B39,C39,E39,G39,I39,K39,M39,O39)</f>
        <v>0</v>
      </c>
      <c r="R39" s="126"/>
      <c r="S39" s="370">
        <f>'Fin Serv'!I62</f>
        <v>0</v>
      </c>
      <c r="T39" s="370">
        <f>Q39-S39</f>
        <v>0</v>
      </c>
      <c r="U39" s="126"/>
      <c r="V39" s="259" t="s">
        <v>32</v>
      </c>
      <c r="W39" s="260">
        <f>'Fin Serv'!I62+'L&amp;G'!I60-Q43</f>
        <v>0</v>
      </c>
      <c r="X39" s="152"/>
      <c r="Y39" s="152"/>
      <c r="Z39" s="152"/>
      <c r="AA39" s="126"/>
      <c r="AF39" s="126"/>
      <c r="AG39" s="126"/>
      <c r="AH39" s="126"/>
      <c r="AI39" s="126"/>
      <c r="AJ39" s="126"/>
    </row>
    <row r="40" spans="1:36" x14ac:dyDescent="0.3">
      <c r="A40" s="216" t="s">
        <v>31</v>
      </c>
      <c r="B40" s="295">
        <f>'L&amp;G'!I8</f>
        <v>0</v>
      </c>
      <c r="C40" s="292">
        <f>'L&amp;G'!I17</f>
        <v>0</v>
      </c>
      <c r="D40" s="367">
        <f>'L&amp;G'!N17</f>
        <v>0</v>
      </c>
      <c r="E40" s="295">
        <f>'L&amp;G'!I22</f>
        <v>0</v>
      </c>
      <c r="F40" s="367">
        <f>'L&amp;G'!N22</f>
        <v>0</v>
      </c>
      <c r="G40" s="292">
        <f>'L&amp;G'!I27</f>
        <v>0</v>
      </c>
      <c r="H40" s="296">
        <f>'L&amp;G'!N27</f>
        <v>0</v>
      </c>
      <c r="I40" s="295">
        <f>'L&amp;G'!I35</f>
        <v>0</v>
      </c>
      <c r="J40" s="367">
        <f>'L&amp;G'!N35</f>
        <v>0</v>
      </c>
      <c r="K40" s="295">
        <f>'L&amp;G'!I43</f>
        <v>0</v>
      </c>
      <c r="L40" s="368">
        <f>'L&amp;G'!N43</f>
        <v>0</v>
      </c>
      <c r="M40" s="369">
        <f>'L&amp;G'!I49</f>
        <v>0</v>
      </c>
      <c r="N40" s="367">
        <f>'L&amp;G'!N49</f>
        <v>0</v>
      </c>
      <c r="O40" s="369">
        <f>'L&amp;G'!I58</f>
        <v>0</v>
      </c>
      <c r="P40" s="367">
        <f>'L&amp;G'!N58</f>
        <v>0</v>
      </c>
      <c r="Q40" s="591">
        <f t="shared" ref="Q40:Q42" si="8">SUM(B40,C40,E40,G40,I40,K40,M40,O40)</f>
        <v>0</v>
      </c>
      <c r="R40" s="126"/>
      <c r="S40" s="370">
        <f>'L&amp;G'!I60</f>
        <v>0</v>
      </c>
      <c r="T40" s="370">
        <f t="shared" ref="T40:T41" si="9">Q40-S40</f>
        <v>0</v>
      </c>
      <c r="U40" s="126"/>
      <c r="V40" s="259"/>
      <c r="W40" s="260"/>
      <c r="X40" s="152"/>
      <c r="Y40" s="152"/>
      <c r="Z40" s="152"/>
      <c r="AA40" s="126"/>
      <c r="AF40" s="126"/>
      <c r="AG40" s="126"/>
      <c r="AH40" s="126"/>
      <c r="AI40" s="126"/>
      <c r="AJ40" s="126"/>
    </row>
    <row r="41" spans="1:36" x14ac:dyDescent="0.3">
      <c r="A41" s="216" t="s">
        <v>33</v>
      </c>
      <c r="B41" s="295">
        <f>'Chief Exec'!I8</f>
        <v>0</v>
      </c>
      <c r="C41" s="292">
        <f>'Chief Exec'!I13</f>
        <v>0</v>
      </c>
      <c r="D41" s="367">
        <f>'Chief Exec'!N13</f>
        <v>0</v>
      </c>
      <c r="E41" s="295">
        <f>'Chief Exec'!I18</f>
        <v>0</v>
      </c>
      <c r="F41" s="367">
        <f>'Chief Exec'!N18</f>
        <v>0</v>
      </c>
      <c r="G41" s="292">
        <f>'Chief Exec'!I23</f>
        <v>0</v>
      </c>
      <c r="H41" s="296">
        <f>'Chief Exec'!N23</f>
        <v>0</v>
      </c>
      <c r="I41" s="295">
        <f>'Chief Exec'!I28</f>
        <v>0</v>
      </c>
      <c r="J41" s="367">
        <f>'Chief Exec'!N28</f>
        <v>0</v>
      </c>
      <c r="K41" s="295">
        <f>'Chief Exec'!I33</f>
        <v>0</v>
      </c>
      <c r="L41" s="368">
        <f>'Chief Exec'!N33</f>
        <v>0</v>
      </c>
      <c r="M41" s="369">
        <f>'Chief Exec'!I36</f>
        <v>0</v>
      </c>
      <c r="N41" s="367">
        <f>'Chief Exec'!N36</f>
        <v>0</v>
      </c>
      <c r="O41" s="381">
        <f>'Chief Exec'!I43</f>
        <v>0</v>
      </c>
      <c r="P41" s="367">
        <f>'Chief Exec'!N43</f>
        <v>0</v>
      </c>
      <c r="Q41" s="591">
        <f t="shared" si="8"/>
        <v>0</v>
      </c>
      <c r="R41" s="126"/>
      <c r="S41" s="370">
        <f>'Chief Exec'!I44</f>
        <v>0</v>
      </c>
      <c r="T41" s="370">
        <f t="shared" si="9"/>
        <v>0</v>
      </c>
      <c r="U41" s="126"/>
      <c r="V41" s="259"/>
      <c r="W41" s="260"/>
      <c r="X41" s="152"/>
      <c r="Y41" s="152"/>
      <c r="Z41" s="152"/>
      <c r="AA41" s="126"/>
      <c r="AF41" s="126"/>
      <c r="AG41" s="126"/>
      <c r="AH41" s="126"/>
      <c r="AI41" s="126"/>
      <c r="AJ41" s="126"/>
    </row>
    <row r="42" spans="1:36" x14ac:dyDescent="0.3">
      <c r="A42" s="216" t="s">
        <v>34</v>
      </c>
      <c r="B42" s="295">
        <f>People!I6</f>
        <v>0</v>
      </c>
      <c r="C42" s="292">
        <f>People!I14</f>
        <v>0</v>
      </c>
      <c r="D42" s="367">
        <f>People!N14</f>
        <v>0</v>
      </c>
      <c r="E42" s="295">
        <f>People!I20</f>
        <v>0</v>
      </c>
      <c r="F42" s="367">
        <f>People!N20</f>
        <v>0</v>
      </c>
      <c r="G42" s="292">
        <f>People!I25</f>
        <v>0</v>
      </c>
      <c r="H42" s="296">
        <f>People!N25</f>
        <v>0</v>
      </c>
      <c r="I42" s="295">
        <f>People!I31</f>
        <v>0</v>
      </c>
      <c r="J42" s="367">
        <f>People!N31</f>
        <v>0</v>
      </c>
      <c r="K42" s="295">
        <f>People!I36</f>
        <v>0</v>
      </c>
      <c r="L42" s="368">
        <f>People!N36</f>
        <v>0</v>
      </c>
      <c r="M42" s="369">
        <f>People!I55</f>
        <v>0</v>
      </c>
      <c r="N42" s="367">
        <f>People!N55</f>
        <v>0</v>
      </c>
      <c r="O42" s="381">
        <f>People!I60</f>
        <v>0</v>
      </c>
      <c r="P42" s="367">
        <f>People!N60</f>
        <v>0</v>
      </c>
      <c r="Q42" s="591">
        <f t="shared" si="8"/>
        <v>0</v>
      </c>
      <c r="R42" s="126"/>
      <c r="S42" s="370"/>
      <c r="T42" s="370"/>
      <c r="U42" s="126"/>
      <c r="V42" s="259"/>
      <c r="W42" s="260"/>
      <c r="X42" s="152"/>
      <c r="Y42" s="152"/>
      <c r="Z42" s="152"/>
      <c r="AA42" s="126"/>
      <c r="AF42" s="126"/>
      <c r="AG42" s="126"/>
      <c r="AH42" s="126"/>
      <c r="AI42" s="126"/>
      <c r="AJ42" s="126"/>
    </row>
    <row r="43" spans="1:36" s="2" customFormat="1" x14ac:dyDescent="0.3">
      <c r="A43" s="5" t="s">
        <v>35</v>
      </c>
      <c r="B43" s="209">
        <f>SUM(B38:B42)</f>
        <v>0</v>
      </c>
      <c r="C43" s="209">
        <f t="shared" ref="C43:Q43" si="10">SUM(C38:C42)</f>
        <v>0</v>
      </c>
      <c r="D43" s="209">
        <f t="shared" si="10"/>
        <v>0</v>
      </c>
      <c r="E43" s="209">
        <f t="shared" si="10"/>
        <v>0</v>
      </c>
      <c r="F43" s="209">
        <f t="shared" si="10"/>
        <v>0</v>
      </c>
      <c r="G43" s="209">
        <f t="shared" si="10"/>
        <v>0</v>
      </c>
      <c r="H43" s="209">
        <f t="shared" si="10"/>
        <v>0</v>
      </c>
      <c r="I43" s="209">
        <f t="shared" si="10"/>
        <v>0</v>
      </c>
      <c r="J43" s="209">
        <f t="shared" si="10"/>
        <v>0</v>
      </c>
      <c r="K43" s="209">
        <f t="shared" si="10"/>
        <v>0</v>
      </c>
      <c r="L43" s="209">
        <f t="shared" si="10"/>
        <v>0</v>
      </c>
      <c r="M43" s="209">
        <f t="shared" si="10"/>
        <v>0</v>
      </c>
      <c r="N43" s="209">
        <f t="shared" si="10"/>
        <v>0</v>
      </c>
      <c r="O43" s="209">
        <f t="shared" si="10"/>
        <v>0</v>
      </c>
      <c r="P43" s="209">
        <f t="shared" si="10"/>
        <v>0</v>
      </c>
      <c r="Q43" s="209">
        <f t="shared" si="10"/>
        <v>0</v>
      </c>
      <c r="S43" s="9">
        <f>SUM(S39:S39)</f>
        <v>0</v>
      </c>
      <c r="T43" s="9">
        <f>SUM(T39:T39)</f>
        <v>0</v>
      </c>
      <c r="V43" s="259" t="s">
        <v>36</v>
      </c>
      <c r="W43" s="260" t="e">
        <f>'Fin Serv'!N62+'L&amp;G'!N60-D43-F43-H43-J43-#REF!-L43-#REF!-#REF!-#REF!-#REF!-#REF!</f>
        <v>#REF!</v>
      </c>
      <c r="X43" s="17"/>
      <c r="Y43" s="17"/>
      <c r="Z43" s="17"/>
    </row>
    <row r="44" spans="1:36" s="2" customFormat="1" x14ac:dyDescent="0.3">
      <c r="B44" s="8"/>
      <c r="C44" s="8"/>
      <c r="D44" s="81"/>
      <c r="E44" s="8"/>
      <c r="F44" s="81"/>
      <c r="G44" s="8"/>
      <c r="H44" s="81"/>
      <c r="I44" s="8"/>
      <c r="J44" s="81"/>
      <c r="K44" s="8"/>
      <c r="L44" s="81"/>
      <c r="M44" s="81"/>
      <c r="N44" s="81"/>
      <c r="O44" s="24"/>
      <c r="P44" s="81"/>
      <c r="Q44" s="8"/>
      <c r="S44" s="9"/>
      <c r="T44" s="9"/>
      <c r="V44" s="284"/>
      <c r="W44" s="284"/>
      <c r="X44" s="17"/>
      <c r="Y44" s="17"/>
      <c r="Z44" s="17"/>
    </row>
    <row r="45" spans="1:36" x14ac:dyDescent="0.3">
      <c r="A45" s="2" t="s">
        <v>40</v>
      </c>
      <c r="Q45" s="364"/>
      <c r="R45" s="126"/>
      <c r="S45" s="126"/>
      <c r="T45" s="126"/>
      <c r="U45" s="126"/>
      <c r="V45" s="258"/>
      <c r="W45" s="258"/>
      <c r="X45" s="152"/>
      <c r="Y45" s="152"/>
      <c r="Z45" s="152"/>
      <c r="AA45" s="126"/>
      <c r="AF45" s="126"/>
      <c r="AG45" s="126"/>
      <c r="AH45" s="126"/>
      <c r="AI45" s="126"/>
      <c r="AJ45" s="126"/>
    </row>
    <row r="46" spans="1:36" ht="25.5" customHeight="1" x14ac:dyDescent="0.3">
      <c r="A46" s="3" t="s">
        <v>7</v>
      </c>
      <c r="B46" s="210" t="s">
        <v>8</v>
      </c>
      <c r="C46" s="869" t="s">
        <v>9</v>
      </c>
      <c r="D46" s="870"/>
      <c r="E46" s="869" t="s">
        <v>10</v>
      </c>
      <c r="F46" s="870"/>
      <c r="G46" s="869" t="s">
        <v>11</v>
      </c>
      <c r="H46" s="870"/>
      <c r="I46" s="869" t="s">
        <v>12</v>
      </c>
      <c r="J46" s="870"/>
      <c r="K46" s="869" t="s">
        <v>13</v>
      </c>
      <c r="L46" s="870"/>
      <c r="M46" s="869" t="s">
        <v>62</v>
      </c>
      <c r="N46" s="870"/>
      <c r="O46" s="869" t="s">
        <v>15</v>
      </c>
      <c r="P46" s="870"/>
      <c r="Q46" s="210" t="s">
        <v>16</v>
      </c>
      <c r="R46" s="126"/>
      <c r="S46" s="12" t="s">
        <v>63</v>
      </c>
      <c r="T46" s="33" t="s">
        <v>64</v>
      </c>
      <c r="U46" s="126"/>
      <c r="V46" s="258"/>
      <c r="W46" s="258"/>
      <c r="X46" s="152"/>
      <c r="Y46" s="152"/>
      <c r="Z46" s="152"/>
      <c r="AA46" s="126"/>
      <c r="AF46" s="126"/>
      <c r="AG46" s="126"/>
      <c r="AH46" s="126"/>
      <c r="AI46" s="126"/>
      <c r="AJ46" s="126"/>
    </row>
    <row r="47" spans="1:36" ht="17.25" customHeight="1" x14ac:dyDescent="0.3">
      <c r="A47" s="4"/>
      <c r="B47" s="208" t="s">
        <v>19</v>
      </c>
      <c r="C47" s="23" t="s">
        <v>19</v>
      </c>
      <c r="D47" s="210" t="s">
        <v>20</v>
      </c>
      <c r="E47" s="208" t="s">
        <v>19</v>
      </c>
      <c r="F47" s="208" t="s">
        <v>20</v>
      </c>
      <c r="G47" s="210" t="s">
        <v>19</v>
      </c>
      <c r="H47" s="363" t="s">
        <v>20</v>
      </c>
      <c r="I47" s="208" t="s">
        <v>19</v>
      </c>
      <c r="J47" s="208" t="s">
        <v>20</v>
      </c>
      <c r="K47" s="208" t="s">
        <v>19</v>
      </c>
      <c r="L47" s="208" t="s">
        <v>20</v>
      </c>
      <c r="M47" s="208" t="s">
        <v>19</v>
      </c>
      <c r="N47" s="208" t="s">
        <v>20</v>
      </c>
      <c r="O47" s="613" t="s">
        <v>19</v>
      </c>
      <c r="P47" s="208" t="s">
        <v>20</v>
      </c>
      <c r="Q47" s="208" t="s">
        <v>19</v>
      </c>
      <c r="R47" s="126"/>
      <c r="S47" s="126"/>
      <c r="T47" s="370"/>
      <c r="U47" s="126"/>
      <c r="V47" s="258"/>
      <c r="W47" s="258"/>
      <c r="X47" s="152"/>
      <c r="Y47" s="152"/>
      <c r="Z47" s="152"/>
      <c r="AA47" s="126"/>
      <c r="AF47" s="126"/>
      <c r="AG47" s="126"/>
      <c r="AH47" s="126"/>
      <c r="AI47" s="126"/>
      <c r="AJ47" s="126"/>
    </row>
    <row r="48" spans="1:36" x14ac:dyDescent="0.3">
      <c r="A48" s="216" t="s">
        <v>275</v>
      </c>
      <c r="B48" s="295">
        <f t="shared" ref="B48:P48" si="11">SUM(B8,B28,B18,B38)</f>
        <v>0</v>
      </c>
      <c r="C48" s="295">
        <f t="shared" si="11"/>
        <v>0</v>
      </c>
      <c r="D48" s="295">
        <f t="shared" si="11"/>
        <v>0</v>
      </c>
      <c r="E48" s="295">
        <f t="shared" si="11"/>
        <v>0</v>
      </c>
      <c r="F48" s="295">
        <f t="shared" si="11"/>
        <v>0</v>
      </c>
      <c r="G48" s="295">
        <f t="shared" si="11"/>
        <v>0</v>
      </c>
      <c r="H48" s="295">
        <f t="shared" si="11"/>
        <v>0</v>
      </c>
      <c r="I48" s="295">
        <f t="shared" si="11"/>
        <v>0</v>
      </c>
      <c r="J48" s="295">
        <f t="shared" si="11"/>
        <v>0</v>
      </c>
      <c r="K48" s="295">
        <f t="shared" si="11"/>
        <v>0</v>
      </c>
      <c r="L48" s="295">
        <f t="shared" si="11"/>
        <v>0</v>
      </c>
      <c r="M48" s="295">
        <f t="shared" si="11"/>
        <v>0</v>
      </c>
      <c r="N48" s="296">
        <f t="shared" si="11"/>
        <v>0</v>
      </c>
      <c r="O48" s="295">
        <f t="shared" si="11"/>
        <v>-10</v>
      </c>
      <c r="P48" s="296">
        <f t="shared" si="11"/>
        <v>0</v>
      </c>
      <c r="Q48" s="591">
        <f>SUM(B48,C48,E48,G48,I48,K48,M48,O48)</f>
        <v>-10</v>
      </c>
      <c r="R48" s="126"/>
      <c r="S48" s="370"/>
      <c r="T48" s="370"/>
      <c r="U48" s="126"/>
      <c r="V48" s="259"/>
      <c r="W48" s="260"/>
      <c r="X48" s="152"/>
      <c r="Y48" s="152"/>
      <c r="Z48" s="152"/>
      <c r="AA48" s="126"/>
      <c r="AF48" s="126"/>
      <c r="AG48" s="126"/>
      <c r="AH48" s="126"/>
      <c r="AI48" s="126"/>
      <c r="AJ48" s="126"/>
    </row>
    <row r="49" spans="1:36" x14ac:dyDescent="0.3">
      <c r="A49" s="216" t="s">
        <v>30</v>
      </c>
      <c r="B49" s="295">
        <f t="shared" ref="B49:P49" si="12">SUM(B9,B29,B19,B39)</f>
        <v>0</v>
      </c>
      <c r="C49" s="295">
        <f t="shared" si="12"/>
        <v>104</v>
      </c>
      <c r="D49" s="295">
        <f t="shared" si="12"/>
        <v>2</v>
      </c>
      <c r="E49" s="295">
        <f t="shared" si="12"/>
        <v>-110</v>
      </c>
      <c r="F49" s="295">
        <f t="shared" si="12"/>
        <v>-1</v>
      </c>
      <c r="G49" s="295">
        <f t="shared" si="12"/>
        <v>0</v>
      </c>
      <c r="H49" s="295">
        <f t="shared" si="12"/>
        <v>0</v>
      </c>
      <c r="I49" s="295">
        <f t="shared" si="12"/>
        <v>-45</v>
      </c>
      <c r="J49" s="295">
        <f t="shared" si="12"/>
        <v>0</v>
      </c>
      <c r="K49" s="295">
        <f t="shared" si="12"/>
        <v>51</v>
      </c>
      <c r="L49" s="295">
        <f t="shared" si="12"/>
        <v>1</v>
      </c>
      <c r="M49" s="295">
        <f t="shared" si="12"/>
        <v>-70</v>
      </c>
      <c r="N49" s="296">
        <f t="shared" si="12"/>
        <v>-1</v>
      </c>
      <c r="O49" s="295">
        <f t="shared" si="12"/>
        <v>0</v>
      </c>
      <c r="P49" s="296">
        <f t="shared" si="12"/>
        <v>0</v>
      </c>
      <c r="Q49" s="591">
        <f>SUM(B49,C49,E49,G49,I49,K49,M49,O49)</f>
        <v>-70</v>
      </c>
      <c r="R49" s="126"/>
      <c r="S49" s="370" t="e">
        <f>S39+S9+S29+#REF!</f>
        <v>#REF!</v>
      </c>
      <c r="T49" s="370" t="e">
        <f>Q49-S49</f>
        <v>#REF!</v>
      </c>
      <c r="U49" s="126"/>
      <c r="V49" s="259" t="s">
        <v>32</v>
      </c>
      <c r="W49" s="260">
        <f>Q13+Q33+Q23+Q43-Q53</f>
        <v>0</v>
      </c>
      <c r="X49" s="152"/>
      <c r="Y49" s="152"/>
      <c r="Z49" s="152"/>
      <c r="AA49" s="126"/>
      <c r="AF49" s="126"/>
      <c r="AG49" s="126"/>
      <c r="AH49" s="126"/>
      <c r="AI49" s="126"/>
      <c r="AJ49" s="126"/>
    </row>
    <row r="50" spans="1:36" x14ac:dyDescent="0.3">
      <c r="A50" s="216" t="s">
        <v>31</v>
      </c>
      <c r="B50" s="295">
        <f t="shared" ref="B50:P50" si="13">SUM(B10,B30,B20,B40)</f>
        <v>0</v>
      </c>
      <c r="C50" s="295">
        <f t="shared" si="13"/>
        <v>13</v>
      </c>
      <c r="D50" s="295">
        <f t="shared" si="13"/>
        <v>0</v>
      </c>
      <c r="E50" s="295">
        <f t="shared" si="13"/>
        <v>0</v>
      </c>
      <c r="F50" s="295">
        <f t="shared" si="13"/>
        <v>0</v>
      </c>
      <c r="G50" s="295">
        <f t="shared" si="13"/>
        <v>0</v>
      </c>
      <c r="H50" s="295">
        <f t="shared" si="13"/>
        <v>0</v>
      </c>
      <c r="I50" s="295">
        <f t="shared" si="13"/>
        <v>-3</v>
      </c>
      <c r="J50" s="295">
        <f t="shared" si="13"/>
        <v>0</v>
      </c>
      <c r="K50" s="295">
        <f t="shared" si="13"/>
        <v>58</v>
      </c>
      <c r="L50" s="295">
        <f t="shared" si="13"/>
        <v>1</v>
      </c>
      <c r="M50" s="295">
        <f t="shared" si="13"/>
        <v>0</v>
      </c>
      <c r="N50" s="296">
        <f t="shared" si="13"/>
        <v>0</v>
      </c>
      <c r="O50" s="295">
        <f t="shared" si="13"/>
        <v>-56</v>
      </c>
      <c r="P50" s="296">
        <f t="shared" si="13"/>
        <v>0</v>
      </c>
      <c r="Q50" s="591">
        <f t="shared" ref="Q50:Q51" si="14">SUM(B50,C50,E50,G50,I50,K50,M50,O50)</f>
        <v>12</v>
      </c>
      <c r="R50" s="126"/>
      <c r="S50" s="370" t="e">
        <f>S40+S10+S30+#REF!</f>
        <v>#REF!</v>
      </c>
      <c r="T50" s="370" t="e">
        <f t="shared" ref="T50:T51" si="15">Q50-S50</f>
        <v>#REF!</v>
      </c>
      <c r="U50" s="126"/>
      <c r="V50" s="259"/>
      <c r="W50" s="260"/>
      <c r="X50" s="152"/>
      <c r="Y50" s="152"/>
      <c r="Z50" s="152"/>
      <c r="AA50" s="126"/>
      <c r="AF50" s="126"/>
      <c r="AG50" s="126"/>
      <c r="AH50" s="126"/>
      <c r="AI50" s="126"/>
      <c r="AJ50" s="126"/>
    </row>
    <row r="51" spans="1:36" x14ac:dyDescent="0.3">
      <c r="A51" s="216" t="s">
        <v>33</v>
      </c>
      <c r="B51" s="295">
        <f t="shared" ref="B51:P51" si="16">SUM(B11,B31,B21,B41)</f>
        <v>0</v>
      </c>
      <c r="C51" s="295">
        <f t="shared" si="16"/>
        <v>-100</v>
      </c>
      <c r="D51" s="295">
        <f t="shared" si="16"/>
        <v>0</v>
      </c>
      <c r="E51" s="295">
        <f t="shared" si="16"/>
        <v>0</v>
      </c>
      <c r="F51" s="295">
        <f t="shared" si="16"/>
        <v>0</v>
      </c>
      <c r="G51" s="295">
        <f t="shared" si="16"/>
        <v>0</v>
      </c>
      <c r="H51" s="295">
        <f t="shared" si="16"/>
        <v>0</v>
      </c>
      <c r="I51" s="295">
        <f t="shared" si="16"/>
        <v>0</v>
      </c>
      <c r="J51" s="295">
        <f t="shared" si="16"/>
        <v>0</v>
      </c>
      <c r="K51" s="295">
        <f t="shared" si="16"/>
        <v>0</v>
      </c>
      <c r="L51" s="295">
        <f t="shared" si="16"/>
        <v>0</v>
      </c>
      <c r="M51" s="295">
        <f t="shared" si="16"/>
        <v>0</v>
      </c>
      <c r="N51" s="296">
        <f t="shared" si="16"/>
        <v>0</v>
      </c>
      <c r="O51" s="295">
        <f t="shared" si="16"/>
        <v>0</v>
      </c>
      <c r="P51" s="296">
        <f t="shared" si="16"/>
        <v>0</v>
      </c>
      <c r="Q51" s="591">
        <f t="shared" si="14"/>
        <v>-100</v>
      </c>
      <c r="R51" s="126"/>
      <c r="S51" s="370" t="e">
        <f>S41+S11+S31+#REF!</f>
        <v>#REF!</v>
      </c>
      <c r="T51" s="370" t="e">
        <f t="shared" si="15"/>
        <v>#REF!</v>
      </c>
      <c r="U51" s="126"/>
      <c r="V51" s="259"/>
      <c r="W51" s="260"/>
      <c r="X51" s="152"/>
      <c r="Y51" s="152"/>
      <c r="Z51" s="152"/>
      <c r="AA51" s="126"/>
      <c r="AF51" s="126"/>
      <c r="AG51" s="126"/>
      <c r="AH51" s="126"/>
      <c r="AI51" s="126"/>
      <c r="AJ51" s="126"/>
    </row>
    <row r="52" spans="1:36" x14ac:dyDescent="0.3">
      <c r="A52" s="216" t="s">
        <v>34</v>
      </c>
      <c r="B52" s="295">
        <f t="shared" ref="B52:P52" si="17">SUM(B12,B32,B22,B42)</f>
        <v>0</v>
      </c>
      <c r="C52" s="295">
        <f t="shared" si="17"/>
        <v>0</v>
      </c>
      <c r="D52" s="295">
        <f t="shared" si="17"/>
        <v>0</v>
      </c>
      <c r="E52" s="295">
        <f t="shared" si="17"/>
        <v>0</v>
      </c>
      <c r="F52" s="295">
        <f t="shared" si="17"/>
        <v>0</v>
      </c>
      <c r="G52" s="295">
        <f t="shared" si="17"/>
        <v>-98</v>
      </c>
      <c r="H52" s="295">
        <f t="shared" si="17"/>
        <v>-1</v>
      </c>
      <c r="I52" s="295">
        <f t="shared" si="17"/>
        <v>-13</v>
      </c>
      <c r="J52" s="295">
        <f t="shared" si="17"/>
        <v>0</v>
      </c>
      <c r="K52" s="295">
        <f t="shared" si="17"/>
        <v>14</v>
      </c>
      <c r="L52" s="295">
        <f t="shared" si="17"/>
        <v>0.2</v>
      </c>
      <c r="M52" s="295">
        <f t="shared" si="17"/>
        <v>0</v>
      </c>
      <c r="N52" s="296">
        <f t="shared" si="17"/>
        <v>0</v>
      </c>
      <c r="O52" s="381">
        <f t="shared" si="17"/>
        <v>0</v>
      </c>
      <c r="P52" s="296">
        <f t="shared" si="17"/>
        <v>0</v>
      </c>
      <c r="Q52" s="591">
        <f t="shared" ref="Q52" si="18">SUM(B52,C52,E52,G52,I52,K52,M52,O52)</f>
        <v>-97</v>
      </c>
      <c r="R52" s="126"/>
      <c r="S52" s="370"/>
      <c r="T52" s="370"/>
      <c r="U52" s="126"/>
      <c r="V52" s="259"/>
      <c r="W52" s="260"/>
      <c r="X52" s="152"/>
      <c r="Y52" s="152"/>
      <c r="Z52" s="152"/>
      <c r="AA52" s="126"/>
      <c r="AF52" s="126"/>
      <c r="AG52" s="126"/>
      <c r="AH52" s="126"/>
      <c r="AI52" s="126"/>
      <c r="AJ52" s="126"/>
    </row>
    <row r="53" spans="1:36" s="2" customFormat="1" x14ac:dyDescent="0.3">
      <c r="A53" s="5" t="s">
        <v>35</v>
      </c>
      <c r="B53" s="209">
        <f>SUM(B48:B52)</f>
        <v>0</v>
      </c>
      <c r="C53" s="209">
        <f t="shared" ref="C53:Q53" si="19">SUM(C48:C52)</f>
        <v>17</v>
      </c>
      <c r="D53" s="209">
        <f t="shared" si="19"/>
        <v>2</v>
      </c>
      <c r="E53" s="209">
        <f t="shared" si="19"/>
        <v>-110</v>
      </c>
      <c r="F53" s="209">
        <f t="shared" si="19"/>
        <v>-1</v>
      </c>
      <c r="G53" s="209">
        <f t="shared" si="19"/>
        <v>-98</v>
      </c>
      <c r="H53" s="209">
        <f t="shared" si="19"/>
        <v>-1</v>
      </c>
      <c r="I53" s="209">
        <f t="shared" si="19"/>
        <v>-61</v>
      </c>
      <c r="J53" s="209">
        <f t="shared" si="19"/>
        <v>0</v>
      </c>
      <c r="K53" s="209">
        <f t="shared" si="19"/>
        <v>123</v>
      </c>
      <c r="L53" s="209">
        <f t="shared" si="19"/>
        <v>2.2000000000000002</v>
      </c>
      <c r="M53" s="209">
        <f t="shared" si="19"/>
        <v>-70</v>
      </c>
      <c r="N53" s="209">
        <f t="shared" si="19"/>
        <v>-1</v>
      </c>
      <c r="O53" s="209">
        <f t="shared" si="19"/>
        <v>-66</v>
      </c>
      <c r="P53" s="209">
        <f t="shared" si="19"/>
        <v>0</v>
      </c>
      <c r="Q53" s="209">
        <f t="shared" si="19"/>
        <v>-265</v>
      </c>
      <c r="S53" s="9" t="e">
        <f>SUM(S49:S51)</f>
        <v>#REF!</v>
      </c>
      <c r="T53" s="9" t="e">
        <f>SUM(T49:T51)</f>
        <v>#REF!</v>
      </c>
      <c r="V53" s="259" t="s">
        <v>36</v>
      </c>
      <c r="W53" s="260" t="e">
        <f>SUM(D13,F13,H13,J13,#REF!,L13,#REF!,#REF!,#REF!,#REF!,#REF!,D33,F33,H33,J33,#REF!,L33,#REF!,#REF!,#REF!,#REF!,#REF!,D23,F23,H23,J23,#REF!,L23,#REF!,#REF!,#REF!,#REF!,#REF!,D43,F43,H43,J43,#REF!,L43,#REF!,#REF!,#REF!,#REF!,#REF!,)-SUM(D53,F53,H53,J53,#REF!,L53,#REF!,#REF!,#REF!,#REF!,#REF!)</f>
        <v>#REF!</v>
      </c>
      <c r="X53" s="17"/>
      <c r="Y53" s="17"/>
      <c r="Z53" s="17"/>
    </row>
    <row r="54" spans="1:36" s="2" customFormat="1" x14ac:dyDescent="0.3">
      <c r="B54" s="8"/>
      <c r="C54" s="8"/>
      <c r="D54" s="8"/>
      <c r="E54" s="8"/>
      <c r="F54" s="8"/>
      <c r="G54" s="8"/>
      <c r="H54" s="8"/>
      <c r="I54" s="8"/>
      <c r="J54" s="8"/>
      <c r="K54" s="8"/>
      <c r="L54" s="8"/>
      <c r="M54" s="8"/>
      <c r="N54" s="8"/>
      <c r="O54" s="24"/>
      <c r="P54" s="8"/>
      <c r="Q54" s="8"/>
      <c r="R54" s="8"/>
      <c r="S54" s="8"/>
      <c r="T54" s="8"/>
      <c r="U54" s="8"/>
      <c r="V54" s="8"/>
      <c r="W54" s="8"/>
      <c r="X54" s="8"/>
      <c r="Y54" s="8"/>
      <c r="Z54" s="8"/>
      <c r="AA54" s="214"/>
      <c r="AF54" s="262"/>
      <c r="AG54" s="262"/>
      <c r="AH54" s="17"/>
      <c r="AI54" s="17"/>
      <c r="AJ54" s="17"/>
    </row>
    <row r="55" spans="1:36" hidden="1" outlineLevel="1" x14ac:dyDescent="0.3">
      <c r="A55" s="13" t="s">
        <v>66</v>
      </c>
      <c r="B55" s="210" t="s">
        <v>149</v>
      </c>
      <c r="C55" s="210" t="s">
        <v>150</v>
      </c>
      <c r="D55" s="210" t="s">
        <v>151</v>
      </c>
      <c r="E55" s="210" t="s">
        <v>152</v>
      </c>
      <c r="F55" s="210" t="s">
        <v>35</v>
      </c>
      <c r="G55" s="12"/>
      <c r="H55" s="12"/>
      <c r="L55" s="126"/>
      <c r="M55" s="126"/>
      <c r="N55" s="126"/>
      <c r="O55" s="614"/>
      <c r="P55" s="126"/>
      <c r="Q55" s="126"/>
      <c r="R55" s="126"/>
      <c r="S55" s="126"/>
      <c r="T55" s="126"/>
      <c r="U55" s="126"/>
      <c r="V55" s="126"/>
      <c r="W55" s="126"/>
      <c r="X55" s="126"/>
      <c r="Y55" s="126"/>
      <c r="Z55" s="126"/>
      <c r="AB55" s="217"/>
      <c r="AE55" s="152"/>
      <c r="AJ55" s="126"/>
    </row>
    <row r="56" spans="1:36" ht="26" hidden="1" outlineLevel="1" x14ac:dyDescent="0.3">
      <c r="A56" s="372" t="s">
        <v>68</v>
      </c>
      <c r="B56" s="373"/>
      <c r="C56" s="292"/>
      <c r="D56" s="373"/>
      <c r="E56" s="373"/>
      <c r="F56" s="374">
        <f>SUM(B56:E56)</f>
        <v>0</v>
      </c>
      <c r="G56" s="292"/>
      <c r="H56" s="292"/>
      <c r="L56" s="126"/>
      <c r="M56" s="126"/>
      <c r="N56" s="126"/>
      <c r="O56" s="614"/>
      <c r="P56" s="126"/>
      <c r="Q56" s="126"/>
      <c r="R56" s="126"/>
      <c r="S56" s="126"/>
      <c r="T56" s="126"/>
      <c r="U56" s="126"/>
      <c r="V56" s="126"/>
      <c r="W56" s="126"/>
      <c r="X56" s="126"/>
      <c r="Y56" s="126"/>
      <c r="Z56" s="126"/>
      <c r="AB56" s="217"/>
      <c r="AC56" s="12" t="s">
        <v>63</v>
      </c>
      <c r="AD56" s="33" t="s">
        <v>64</v>
      </c>
      <c r="AE56" s="152"/>
      <c r="AJ56" s="126"/>
    </row>
    <row r="57" spans="1:36" hidden="1" outlineLevel="1" x14ac:dyDescent="0.3">
      <c r="A57" s="372" t="s">
        <v>69</v>
      </c>
      <c r="B57" s="295"/>
      <c r="C57" s="292"/>
      <c r="D57" s="295"/>
      <c r="E57" s="295"/>
      <c r="F57" s="375">
        <f>SUM(B57:E57)</f>
        <v>0</v>
      </c>
      <c r="G57" s="292"/>
      <c r="H57" s="292"/>
      <c r="L57" s="126"/>
      <c r="M57" s="126"/>
      <c r="N57" s="126"/>
      <c r="O57" s="614"/>
      <c r="P57" s="126"/>
      <c r="Q57" s="126"/>
      <c r="R57" s="126"/>
      <c r="S57" s="126"/>
      <c r="T57" s="126"/>
      <c r="U57" s="126"/>
      <c r="V57" s="126"/>
      <c r="W57" s="126"/>
      <c r="X57" s="126"/>
      <c r="Y57" s="126"/>
      <c r="Z57" s="126"/>
      <c r="AB57" s="217"/>
      <c r="AE57" s="18" t="s">
        <v>189</v>
      </c>
      <c r="AF57" s="263"/>
      <c r="AG57" s="264"/>
      <c r="AJ57" s="126"/>
    </row>
    <row r="58" spans="1:36" hidden="1" outlineLevel="1" x14ac:dyDescent="0.3">
      <c r="A58" s="372" t="s">
        <v>70</v>
      </c>
      <c r="B58" s="376"/>
      <c r="C58" s="292"/>
      <c r="D58" s="376"/>
      <c r="E58" s="376"/>
      <c r="F58" s="375">
        <f>SUM(B58:E58)</f>
        <v>0</v>
      </c>
      <c r="G58" s="292"/>
      <c r="H58" s="292"/>
      <c r="L58" s="126"/>
      <c r="M58" s="126"/>
      <c r="N58" s="126"/>
      <c r="O58" s="614"/>
      <c r="P58" s="126"/>
      <c r="Q58" s="126"/>
      <c r="R58" s="126"/>
      <c r="S58" s="126"/>
      <c r="T58" s="126"/>
      <c r="U58" s="126"/>
      <c r="V58" s="126"/>
      <c r="W58" s="126"/>
      <c r="X58" s="126"/>
      <c r="Y58" s="126"/>
      <c r="Z58" s="126"/>
      <c r="AB58" s="217"/>
      <c r="AC58" s="365" t="e">
        <f>#REF!+#REF!+S34+S46</f>
        <v>#REF!</v>
      </c>
      <c r="AD58" s="365" t="e">
        <f>#REF!+#REF!+T34+T46</f>
        <v>#REF!</v>
      </c>
      <c r="AE58" s="21" t="s">
        <v>32</v>
      </c>
      <c r="AF58" s="265" t="e">
        <f>#REF!+E13+E33+E23-F59</f>
        <v>#REF!</v>
      </c>
      <c r="AG58" s="264"/>
      <c r="AJ58" s="126"/>
    </row>
    <row r="59" spans="1:36" s="2" customFormat="1" hidden="1" outlineLevel="1" x14ac:dyDescent="0.3">
      <c r="A59" s="14" t="s">
        <v>35</v>
      </c>
      <c r="B59" s="209">
        <f>SUM(B56:B58)</f>
        <v>0</v>
      </c>
      <c r="C59" s="209">
        <f>SUM(C56:C58)</f>
        <v>0</v>
      </c>
      <c r="D59" s="209">
        <f>SUM(D56:D58)</f>
        <v>0</v>
      </c>
      <c r="E59" s="209">
        <f>SUM(E56:E58)</f>
        <v>0</v>
      </c>
      <c r="F59" s="209">
        <f>SUM(B59:E59)</f>
        <v>0</v>
      </c>
      <c r="G59" s="8"/>
      <c r="H59" s="8"/>
      <c r="I59" s="12"/>
      <c r="J59" s="12"/>
      <c r="K59" s="12"/>
      <c r="O59" s="615"/>
      <c r="AA59" s="218"/>
      <c r="AB59" s="12"/>
      <c r="AC59" s="365" t="e">
        <f>#REF!+S13+#REF!+S47</f>
        <v>#REF!</v>
      </c>
      <c r="AD59" s="365" t="e">
        <f>#REF!+T13+#REF!+T47</f>
        <v>#REF!</v>
      </c>
      <c r="AE59" s="20"/>
      <c r="AF59" s="264"/>
      <c r="AG59" s="264"/>
      <c r="AH59" s="17"/>
      <c r="AI59" s="17"/>
    </row>
    <row r="60" spans="1:36" hidden="1" outlineLevel="1" x14ac:dyDescent="0.3">
      <c r="A60" s="2" t="s">
        <v>71</v>
      </c>
      <c r="B60" s="292"/>
      <c r="C60" s="292"/>
      <c r="D60" s="292"/>
      <c r="E60" s="292"/>
      <c r="F60" s="292"/>
      <c r="G60" s="292"/>
      <c r="H60" s="292"/>
      <c r="L60" s="126"/>
      <c r="M60" s="126"/>
      <c r="N60" s="126"/>
      <c r="O60" s="614"/>
      <c r="P60" s="126"/>
      <c r="Q60" s="126"/>
      <c r="R60" s="126"/>
      <c r="S60" s="126"/>
      <c r="T60" s="126"/>
      <c r="U60" s="126"/>
      <c r="V60" s="126"/>
      <c r="W60" s="126"/>
      <c r="X60" s="126"/>
      <c r="Y60" s="126"/>
      <c r="Z60" s="126"/>
      <c r="AB60" s="217"/>
      <c r="AC60" s="365" t="e">
        <f>#REF!+AC14+#REF!+S49</f>
        <v>#REF!</v>
      </c>
      <c r="AD60" s="365" t="e">
        <f>#REF!+AD14+#REF!+T49</f>
        <v>#REF!</v>
      </c>
      <c r="AE60" s="152"/>
      <c r="AJ60" s="126"/>
    </row>
    <row r="61" spans="1:36" hidden="1" outlineLevel="1" x14ac:dyDescent="0.3">
      <c r="A61" s="377" t="s">
        <v>72</v>
      </c>
      <c r="B61" s="378">
        <f>-B56*0.8</f>
        <v>0</v>
      </c>
      <c r="C61" s="379">
        <f>-C56*0.8</f>
        <v>0</v>
      </c>
      <c r="D61" s="378">
        <f>-D56*0.8</f>
        <v>0</v>
      </c>
      <c r="E61" s="378">
        <f>-E56*0.8</f>
        <v>0</v>
      </c>
      <c r="F61" s="378">
        <f>SUM(B61:E61)</f>
        <v>0</v>
      </c>
      <c r="G61" s="380"/>
      <c r="H61" s="380"/>
      <c r="L61" s="126"/>
      <c r="M61" s="126"/>
      <c r="N61" s="126"/>
      <c r="O61" s="614"/>
      <c r="P61" s="126"/>
      <c r="Q61" s="126"/>
      <c r="R61" s="126"/>
      <c r="S61" s="126"/>
      <c r="T61" s="126"/>
      <c r="U61" s="126"/>
      <c r="V61" s="126"/>
      <c r="W61" s="126"/>
      <c r="X61" s="126"/>
      <c r="Y61" s="126"/>
      <c r="Z61" s="126"/>
      <c r="AB61" s="217"/>
      <c r="AC61" s="365" t="e">
        <f>#REF!+AC25+#REF!+#REF!</f>
        <v>#REF!</v>
      </c>
      <c r="AD61" s="365" t="e">
        <f>#REF!+AD25+#REF!+#REF!</f>
        <v>#REF!</v>
      </c>
      <c r="AE61" s="152"/>
      <c r="AJ61" s="126"/>
    </row>
    <row r="62" spans="1:36" hidden="1" outlineLevel="1" x14ac:dyDescent="0.3">
      <c r="A62" s="372" t="s">
        <v>73</v>
      </c>
      <c r="B62" s="381">
        <f>-B57*0.4</f>
        <v>0</v>
      </c>
      <c r="C62" s="380">
        <f>-C57*0.4</f>
        <v>0</v>
      </c>
      <c r="D62" s="381">
        <f>-D57*0.4</f>
        <v>0</v>
      </c>
      <c r="E62" s="381">
        <f>-E57*0.4</f>
        <v>0</v>
      </c>
      <c r="F62" s="381">
        <f>SUM(B62:E62)</f>
        <v>0</v>
      </c>
      <c r="G62" s="380"/>
      <c r="H62" s="380"/>
      <c r="L62" s="126"/>
      <c r="M62" s="126"/>
      <c r="N62" s="126"/>
      <c r="O62" s="614"/>
      <c r="P62" s="126"/>
      <c r="Q62" s="126"/>
      <c r="R62" s="126"/>
      <c r="S62" s="126"/>
      <c r="T62" s="126"/>
      <c r="U62" s="126"/>
      <c r="V62" s="126"/>
      <c r="W62" s="126"/>
      <c r="X62" s="126"/>
      <c r="Y62" s="126"/>
      <c r="Z62" s="126"/>
      <c r="AB62" s="217"/>
      <c r="AC62" s="365" t="e">
        <f>#REF!+S26+#REF!+#REF!</f>
        <v>#REF!</v>
      </c>
      <c r="AD62" s="365" t="e">
        <f>#REF!+T26+#REF!+#REF!</f>
        <v>#REF!</v>
      </c>
      <c r="AE62" s="152"/>
      <c r="AJ62" s="126"/>
    </row>
    <row r="63" spans="1:36" hidden="1" outlineLevel="1" x14ac:dyDescent="0.3">
      <c r="A63" s="372" t="s">
        <v>74</v>
      </c>
      <c r="B63" s="381">
        <v>0</v>
      </c>
      <c r="C63" s="380">
        <v>0</v>
      </c>
      <c r="D63" s="381">
        <v>0</v>
      </c>
      <c r="E63" s="381">
        <v>0</v>
      </c>
      <c r="F63" s="381">
        <f>SUM(B63:E63)</f>
        <v>0</v>
      </c>
      <c r="G63" s="380"/>
      <c r="H63" s="380"/>
      <c r="L63" s="126"/>
      <c r="M63" s="126"/>
      <c r="N63" s="126"/>
      <c r="O63" s="614"/>
      <c r="P63" s="126"/>
      <c r="Q63" s="126"/>
      <c r="R63" s="126"/>
      <c r="S63" s="126"/>
      <c r="T63" s="126"/>
      <c r="U63" s="126"/>
      <c r="V63" s="126"/>
      <c r="W63" s="126"/>
      <c r="X63" s="126"/>
      <c r="Y63" s="126"/>
      <c r="Z63" s="126"/>
      <c r="AB63" s="217"/>
      <c r="AC63" s="32" t="e">
        <f>SUM(AC58:AC62)</f>
        <v>#REF!</v>
      </c>
      <c r="AD63" s="32" t="e">
        <f>SUM(AD58:AD62)</f>
        <v>#REF!</v>
      </c>
      <c r="AE63" s="152"/>
      <c r="AJ63" s="126"/>
    </row>
    <row r="64" spans="1:36" hidden="1" outlineLevel="1" x14ac:dyDescent="0.3">
      <c r="A64" s="14" t="s">
        <v>35</v>
      </c>
      <c r="B64" s="15">
        <f>SUM(B61:B63)</f>
        <v>0</v>
      </c>
      <c r="C64" s="16">
        <f>SUM(C61:C63)</f>
        <v>0</v>
      </c>
      <c r="D64" s="15">
        <f>SUM(D61:D63)</f>
        <v>0</v>
      </c>
      <c r="E64" s="15">
        <f>SUM(E61:E63)</f>
        <v>0</v>
      </c>
      <c r="F64" s="15">
        <f>SUM(F61:F63)</f>
        <v>0</v>
      </c>
      <c r="G64" s="24"/>
      <c r="H64" s="24"/>
      <c r="L64" s="126"/>
      <c r="M64" s="126"/>
      <c r="N64" s="126"/>
      <c r="O64" s="614"/>
      <c r="P64" s="126"/>
      <c r="Q64" s="126"/>
      <c r="R64" s="126"/>
      <c r="S64" s="126"/>
      <c r="T64" s="126"/>
      <c r="U64" s="126"/>
      <c r="V64" s="126"/>
      <c r="W64" s="126"/>
      <c r="X64" s="126"/>
      <c r="Y64" s="126"/>
      <c r="Z64" s="126"/>
      <c r="AB64" s="217"/>
      <c r="AC64" s="217"/>
      <c r="AD64" s="217"/>
      <c r="AE64" s="152"/>
      <c r="AJ64" s="126"/>
    </row>
    <row r="65" spans="1:36" hidden="1" outlineLevel="1" x14ac:dyDescent="0.3">
      <c r="B65" s="380"/>
      <c r="C65" s="380"/>
      <c r="D65" s="380"/>
      <c r="E65" s="380"/>
      <c r="F65" s="380"/>
      <c r="G65" s="380"/>
      <c r="H65" s="380"/>
      <c r="L65" s="126"/>
      <c r="M65" s="126"/>
      <c r="N65" s="126"/>
      <c r="O65" s="614"/>
      <c r="P65" s="126"/>
      <c r="Q65" s="126"/>
      <c r="R65" s="126"/>
      <c r="S65" s="126"/>
      <c r="T65" s="126"/>
      <c r="U65" s="126"/>
      <c r="V65" s="126"/>
      <c r="W65" s="126"/>
      <c r="X65" s="126"/>
      <c r="Y65" s="126"/>
      <c r="Z65" s="126"/>
      <c r="AB65" s="217"/>
      <c r="AC65" s="217"/>
      <c r="AD65" s="217"/>
      <c r="AE65" s="152"/>
      <c r="AJ65" s="126"/>
    </row>
    <row r="66" spans="1:36" hidden="1" outlineLevel="1" x14ac:dyDescent="0.3">
      <c r="A66" s="13" t="s">
        <v>75</v>
      </c>
      <c r="B66" s="210" t="s">
        <v>149</v>
      </c>
      <c r="C66" s="210" t="s">
        <v>150</v>
      </c>
      <c r="D66" s="210" t="s">
        <v>151</v>
      </c>
      <c r="E66" s="210" t="s">
        <v>152</v>
      </c>
      <c r="F66" s="363" t="s">
        <v>35</v>
      </c>
      <c r="G66" s="12"/>
      <c r="H66" s="12"/>
      <c r="L66" s="126"/>
      <c r="M66" s="126"/>
      <c r="N66" s="126"/>
      <c r="O66" s="614"/>
      <c r="P66" s="126"/>
      <c r="Q66" s="126"/>
      <c r="R66" s="126"/>
      <c r="S66" s="126"/>
      <c r="T66" s="126"/>
      <c r="U66" s="126"/>
      <c r="V66" s="126"/>
      <c r="W66" s="126"/>
      <c r="X66" s="126"/>
      <c r="Y66" s="126"/>
      <c r="Z66" s="126"/>
      <c r="AB66" s="217"/>
      <c r="AC66" s="217"/>
      <c r="AD66" s="217"/>
      <c r="AE66" s="152"/>
      <c r="AJ66" s="126"/>
    </row>
    <row r="67" spans="1:36" hidden="1" outlineLevel="1" x14ac:dyDescent="0.3">
      <c r="A67" s="372" t="s">
        <v>68</v>
      </c>
      <c r="B67" s="373"/>
      <c r="C67" s="292"/>
      <c r="D67" s="373"/>
      <c r="E67" s="295"/>
      <c r="F67" s="374">
        <f>SUM(B67:E67)</f>
        <v>0</v>
      </c>
      <c r="G67" s="292"/>
      <c r="H67" s="292"/>
      <c r="L67" s="126"/>
      <c r="M67" s="126"/>
      <c r="N67" s="126"/>
      <c r="O67" s="614"/>
      <c r="P67" s="126"/>
      <c r="Q67" s="126"/>
      <c r="R67" s="126"/>
      <c r="S67" s="126"/>
      <c r="T67" s="126"/>
      <c r="U67" s="126"/>
      <c r="V67" s="126"/>
      <c r="W67" s="126"/>
      <c r="X67" s="126"/>
      <c r="Y67" s="126"/>
      <c r="Z67" s="126"/>
      <c r="AB67" s="217"/>
      <c r="AC67" s="217"/>
      <c r="AD67" s="217"/>
      <c r="AE67" s="152"/>
      <c r="AJ67" s="126"/>
    </row>
    <row r="68" spans="1:36" hidden="1" outlineLevel="1" x14ac:dyDescent="0.3">
      <c r="A68" s="372" t="s">
        <v>69</v>
      </c>
      <c r="B68" s="295"/>
      <c r="C68" s="292"/>
      <c r="D68" s="295"/>
      <c r="E68" s="295"/>
      <c r="F68" s="375">
        <f>SUM(B68:E68)</f>
        <v>0</v>
      </c>
      <c r="G68" s="292"/>
      <c r="H68" s="292"/>
      <c r="L68" s="126"/>
      <c r="M68" s="126"/>
      <c r="N68" s="126"/>
      <c r="O68" s="614"/>
      <c r="P68" s="126"/>
      <c r="Q68" s="126"/>
      <c r="R68" s="126"/>
      <c r="S68" s="126"/>
      <c r="T68" s="126"/>
      <c r="U68" s="126"/>
      <c r="V68" s="126"/>
      <c r="W68" s="126"/>
      <c r="X68" s="126"/>
      <c r="Y68" s="126"/>
      <c r="Z68" s="126"/>
      <c r="AB68" s="217"/>
      <c r="AC68" s="12"/>
      <c r="AD68" s="12"/>
      <c r="AE68" s="18" t="s">
        <v>189</v>
      </c>
      <c r="AF68" s="263"/>
      <c r="AG68" s="264"/>
      <c r="AJ68" s="126"/>
    </row>
    <row r="69" spans="1:36" hidden="1" outlineLevel="1" x14ac:dyDescent="0.3">
      <c r="A69" s="372" t="s">
        <v>70</v>
      </c>
      <c r="B69" s="376"/>
      <c r="C69" s="292"/>
      <c r="D69" s="376"/>
      <c r="E69" s="295"/>
      <c r="F69" s="375" t="e">
        <f>SUM(#REF!,F25,F15,F45,F55,F61,F67)</f>
        <v>#REF!</v>
      </c>
      <c r="G69" s="292"/>
      <c r="H69" s="292"/>
      <c r="L69" s="126"/>
      <c r="M69" s="126"/>
      <c r="N69" s="126"/>
      <c r="O69" s="614"/>
      <c r="P69" s="126"/>
      <c r="Q69" s="126"/>
      <c r="R69" s="126"/>
      <c r="S69" s="126"/>
      <c r="T69" s="126"/>
      <c r="U69" s="126"/>
      <c r="V69" s="126"/>
      <c r="W69" s="126"/>
      <c r="X69" s="126"/>
      <c r="Y69" s="126"/>
      <c r="Z69" s="126"/>
      <c r="AB69" s="217"/>
      <c r="AC69" s="217"/>
      <c r="AD69" s="217"/>
      <c r="AE69" s="21" t="s">
        <v>32</v>
      </c>
      <c r="AF69" s="265" t="e">
        <f>#REF!+I13+I33+I23-F70</f>
        <v>#REF!</v>
      </c>
      <c r="AG69" s="264"/>
      <c r="AH69" s="152" t="e">
        <f>#REF!+#REF!+#REF!+#REF!</f>
        <v>#REF!</v>
      </c>
      <c r="AJ69" s="126"/>
    </row>
    <row r="70" spans="1:36" s="2" customFormat="1" hidden="1" outlineLevel="1" x14ac:dyDescent="0.3">
      <c r="A70" s="14" t="s">
        <v>35</v>
      </c>
      <c r="B70" s="209">
        <f>SUM(B67:B69)</f>
        <v>0</v>
      </c>
      <c r="C70" s="209">
        <f>SUM(C67:C69)</f>
        <v>0</v>
      </c>
      <c r="D70" s="209">
        <f>SUM(D67:D69)</f>
        <v>0</v>
      </c>
      <c r="E70" s="209">
        <f>SUM(E67:E69)</f>
        <v>0</v>
      </c>
      <c r="F70" s="11">
        <f>SUM(B70:E70)</f>
        <v>0</v>
      </c>
      <c r="G70" s="8"/>
      <c r="H70" s="8"/>
      <c r="I70" s="12"/>
      <c r="J70" s="12"/>
      <c r="K70" s="12"/>
      <c r="O70" s="615"/>
      <c r="AA70" s="218"/>
      <c r="AB70" s="12"/>
      <c r="AC70" s="217"/>
      <c r="AD70" s="217"/>
      <c r="AE70" s="20"/>
      <c r="AF70" s="264"/>
      <c r="AG70" s="264"/>
      <c r="AH70" s="17"/>
      <c r="AI70" s="17"/>
    </row>
    <row r="71" spans="1:36" hidden="1" outlineLevel="1" x14ac:dyDescent="0.3">
      <c r="A71" s="2" t="s">
        <v>71</v>
      </c>
      <c r="B71" s="292"/>
      <c r="C71" s="292"/>
      <c r="D71" s="292"/>
      <c r="E71" s="292"/>
      <c r="F71" s="292"/>
      <c r="G71" s="292"/>
      <c r="H71" s="292"/>
      <c r="L71" s="126"/>
      <c r="M71" s="126"/>
      <c r="N71" s="126"/>
      <c r="O71" s="614"/>
      <c r="P71" s="126"/>
      <c r="Q71" s="126"/>
      <c r="R71" s="126"/>
      <c r="S71" s="126"/>
      <c r="T71" s="126"/>
      <c r="U71" s="126"/>
      <c r="V71" s="126"/>
      <c r="W71" s="126"/>
      <c r="X71" s="126"/>
      <c r="Y71" s="126"/>
      <c r="Z71" s="126"/>
      <c r="AB71" s="217"/>
      <c r="AC71" s="217"/>
      <c r="AD71" s="217"/>
      <c r="AE71" s="152"/>
      <c r="AJ71" s="126"/>
    </row>
    <row r="72" spans="1:36" hidden="1" outlineLevel="1" x14ac:dyDescent="0.3">
      <c r="A72" s="377" t="s">
        <v>72</v>
      </c>
      <c r="B72" s="378">
        <f>-B67*0.8</f>
        <v>0</v>
      </c>
      <c r="C72" s="379">
        <f>-C67*0.8</f>
        <v>0</v>
      </c>
      <c r="D72" s="378">
        <f>-D67*0.8</f>
        <v>0</v>
      </c>
      <c r="E72" s="378">
        <f>-E67*0.8</f>
        <v>0</v>
      </c>
      <c r="F72" s="378">
        <f>SUM(B72:E72)</f>
        <v>0</v>
      </c>
      <c r="G72" s="380"/>
      <c r="H72" s="380"/>
      <c r="L72" s="126"/>
      <c r="M72" s="126"/>
      <c r="N72" s="126"/>
      <c r="O72" s="614"/>
      <c r="P72" s="126"/>
      <c r="Q72" s="126"/>
      <c r="R72" s="126"/>
      <c r="S72" s="126"/>
      <c r="T72" s="126"/>
      <c r="U72" s="126"/>
      <c r="V72" s="126"/>
      <c r="W72" s="126"/>
      <c r="X72" s="126"/>
      <c r="Y72" s="126"/>
      <c r="Z72" s="126"/>
      <c r="AB72" s="217"/>
      <c r="AC72" s="217"/>
      <c r="AD72" s="217"/>
      <c r="AE72" s="152"/>
      <c r="AJ72" s="126"/>
    </row>
    <row r="73" spans="1:36" hidden="1" outlineLevel="1" x14ac:dyDescent="0.3">
      <c r="A73" s="372" t="s">
        <v>73</v>
      </c>
      <c r="B73" s="381">
        <f>-B68*0.4</f>
        <v>0</v>
      </c>
      <c r="C73" s="380">
        <f>-C68*0.4</f>
        <v>0</v>
      </c>
      <c r="D73" s="381">
        <f>-D68*0.4</f>
        <v>0</v>
      </c>
      <c r="E73" s="381">
        <f>-E68*0.4</f>
        <v>0</v>
      </c>
      <c r="F73" s="381">
        <f>SUM(B73:E73)</f>
        <v>0</v>
      </c>
      <c r="G73" s="380"/>
      <c r="H73" s="380"/>
      <c r="L73" s="126"/>
      <c r="M73" s="126"/>
      <c r="N73" s="126"/>
      <c r="O73" s="614"/>
      <c r="P73" s="126"/>
      <c r="Q73" s="126"/>
      <c r="R73" s="126"/>
      <c r="S73" s="126"/>
      <c r="T73" s="126"/>
      <c r="U73" s="126"/>
      <c r="V73" s="126"/>
      <c r="W73" s="126"/>
      <c r="X73" s="126"/>
      <c r="Y73" s="126"/>
      <c r="Z73" s="126"/>
      <c r="AB73" s="217"/>
      <c r="AC73" s="217"/>
      <c r="AD73" s="217"/>
      <c r="AE73" s="152"/>
      <c r="AJ73" s="126"/>
    </row>
    <row r="74" spans="1:36" hidden="1" outlineLevel="1" x14ac:dyDescent="0.3">
      <c r="A74" s="372" t="s">
        <v>74</v>
      </c>
      <c r="B74" s="381">
        <v>0</v>
      </c>
      <c r="C74" s="380">
        <v>0</v>
      </c>
      <c r="D74" s="381">
        <v>0</v>
      </c>
      <c r="E74" s="381">
        <v>0</v>
      </c>
      <c r="F74" s="381">
        <f>SUM(B74:E74)</f>
        <v>0</v>
      </c>
      <c r="G74" s="380"/>
      <c r="H74" s="380"/>
      <c r="L74" s="126"/>
      <c r="M74" s="126"/>
      <c r="N74" s="126"/>
      <c r="O74" s="614"/>
      <c r="P74" s="126"/>
      <c r="Q74" s="126"/>
      <c r="R74" s="126"/>
      <c r="S74" s="126"/>
      <c r="T74" s="126"/>
      <c r="U74" s="126"/>
      <c r="V74" s="126"/>
      <c r="W74" s="126"/>
      <c r="X74" s="126"/>
      <c r="Y74" s="126"/>
      <c r="Z74" s="126"/>
      <c r="AB74" s="217"/>
      <c r="AC74" s="217"/>
      <c r="AD74" s="217"/>
      <c r="AE74" s="152"/>
      <c r="AJ74" s="126"/>
    </row>
    <row r="75" spans="1:36" hidden="1" outlineLevel="1" x14ac:dyDescent="0.3">
      <c r="A75" s="14" t="s">
        <v>35</v>
      </c>
      <c r="B75" s="15">
        <f>SUM(B72:B74)</f>
        <v>0</v>
      </c>
      <c r="C75" s="16">
        <f>SUM(C72:C74)</f>
        <v>0</v>
      </c>
      <c r="D75" s="15">
        <f>SUM(D72:D74)</f>
        <v>0</v>
      </c>
      <c r="E75" s="15">
        <f>SUM(E72:E74)</f>
        <v>0</v>
      </c>
      <c r="F75" s="15">
        <f>SUM(F72:F74)</f>
        <v>0</v>
      </c>
      <c r="G75" s="24"/>
      <c r="H75" s="24"/>
      <c r="L75" s="126"/>
      <c r="M75" s="126"/>
      <c r="N75" s="126"/>
      <c r="O75" s="614"/>
      <c r="P75" s="126"/>
      <c r="Q75" s="126"/>
      <c r="R75" s="126"/>
      <c r="S75" s="126"/>
      <c r="T75" s="126"/>
      <c r="U75" s="126"/>
      <c r="V75" s="126"/>
      <c r="W75" s="126"/>
      <c r="X75" s="126"/>
      <c r="Y75" s="126"/>
      <c r="Z75" s="126"/>
      <c r="AB75" s="217"/>
      <c r="AC75" s="217"/>
      <c r="AD75" s="217"/>
      <c r="AE75" s="152"/>
      <c r="AJ75" s="126"/>
    </row>
    <row r="76" spans="1:36" hidden="1" outlineLevel="1" x14ac:dyDescent="0.3">
      <c r="L76" s="126"/>
      <c r="M76" s="126"/>
      <c r="N76" s="126"/>
      <c r="O76" s="614"/>
      <c r="P76" s="126"/>
      <c r="Q76" s="126"/>
      <c r="R76" s="126"/>
      <c r="S76" s="126"/>
      <c r="T76" s="126"/>
      <c r="U76" s="126"/>
      <c r="V76" s="126"/>
      <c r="W76" s="126"/>
      <c r="X76" s="126"/>
      <c r="Y76" s="126"/>
      <c r="Z76" s="126"/>
      <c r="AB76" s="217"/>
      <c r="AC76" s="217"/>
      <c r="AD76" s="217"/>
      <c r="AE76" s="152"/>
      <c r="AJ76" s="126"/>
    </row>
    <row r="77" spans="1:36" hidden="1" outlineLevel="1" x14ac:dyDescent="0.3">
      <c r="A77" s="13" t="s">
        <v>76</v>
      </c>
      <c r="B77" s="210" t="s">
        <v>149</v>
      </c>
      <c r="C77" s="210" t="s">
        <v>150</v>
      </c>
      <c r="D77" s="210" t="s">
        <v>151</v>
      </c>
      <c r="E77" s="210" t="s">
        <v>152</v>
      </c>
      <c r="F77" s="210" t="s">
        <v>35</v>
      </c>
      <c r="G77" s="12"/>
      <c r="H77" s="12"/>
      <c r="L77" s="126"/>
      <c r="M77" s="126"/>
      <c r="N77" s="126"/>
      <c r="O77" s="614"/>
      <c r="P77" s="126"/>
      <c r="Q77" s="126"/>
      <c r="R77" s="126"/>
      <c r="S77" s="126"/>
      <c r="T77" s="126"/>
      <c r="U77" s="126"/>
      <c r="V77" s="126"/>
      <c r="W77" s="126"/>
      <c r="X77" s="126"/>
      <c r="Y77" s="126"/>
      <c r="Z77" s="126"/>
      <c r="AB77" s="217"/>
      <c r="AC77" s="217"/>
      <c r="AD77" s="217"/>
      <c r="AE77" s="152"/>
      <c r="AJ77" s="126"/>
    </row>
    <row r="78" spans="1:36" hidden="1" outlineLevel="1" x14ac:dyDescent="0.3">
      <c r="A78" s="372" t="s">
        <v>68</v>
      </c>
      <c r="B78" s="373"/>
      <c r="C78" s="373"/>
      <c r="D78" s="373"/>
      <c r="E78" s="373"/>
      <c r="F78" s="374">
        <f>SUM(B78:E78)</f>
        <v>0</v>
      </c>
      <c r="G78" s="292"/>
      <c r="H78" s="292"/>
      <c r="L78" s="126"/>
      <c r="M78" s="126"/>
      <c r="N78" s="126"/>
      <c r="O78" s="614"/>
      <c r="P78" s="126"/>
      <c r="Q78" s="126"/>
      <c r="R78" s="126"/>
      <c r="S78" s="126"/>
      <c r="T78" s="126"/>
      <c r="U78" s="126"/>
      <c r="V78" s="126"/>
      <c r="W78" s="126"/>
      <c r="X78" s="126"/>
      <c r="Y78" s="126"/>
      <c r="Z78" s="126"/>
      <c r="AB78" s="217"/>
      <c r="AC78" s="217"/>
      <c r="AD78" s="217"/>
      <c r="AE78" s="152"/>
      <c r="AJ78" s="126"/>
    </row>
    <row r="79" spans="1:36" hidden="1" outlineLevel="1" x14ac:dyDescent="0.3">
      <c r="A79" s="372" t="s">
        <v>69</v>
      </c>
      <c r="B79" s="295"/>
      <c r="C79" s="295"/>
      <c r="D79" s="295"/>
      <c r="E79" s="295"/>
      <c r="F79" s="375">
        <f>SUM(B79:E79)</f>
        <v>0</v>
      </c>
      <c r="G79" s="292"/>
      <c r="H79" s="292"/>
      <c r="L79" s="126"/>
      <c r="M79" s="126"/>
      <c r="N79" s="126"/>
      <c r="O79" s="614"/>
      <c r="P79" s="126"/>
      <c r="Q79" s="126"/>
      <c r="R79" s="126"/>
      <c r="S79" s="126"/>
      <c r="T79" s="126"/>
      <c r="U79" s="126"/>
      <c r="V79" s="126"/>
      <c r="W79" s="126"/>
      <c r="X79" s="126"/>
      <c r="Y79" s="126"/>
      <c r="Z79" s="126"/>
      <c r="AB79" s="217"/>
      <c r="AC79" s="12"/>
      <c r="AD79" s="12"/>
      <c r="AE79" s="18" t="s">
        <v>189</v>
      </c>
      <c r="AF79" s="263"/>
      <c r="AG79" s="264"/>
      <c r="AJ79" s="126"/>
    </row>
    <row r="80" spans="1:36" hidden="1" outlineLevel="1" x14ac:dyDescent="0.3">
      <c r="A80" s="372" t="s">
        <v>70</v>
      </c>
      <c r="B80" s="376"/>
      <c r="C80" s="376"/>
      <c r="D80" s="376"/>
      <c r="E80" s="376"/>
      <c r="F80" s="375">
        <f>SUM(B80:E80)</f>
        <v>0</v>
      </c>
      <c r="G80" s="292"/>
      <c r="H80" s="292"/>
      <c r="L80" s="126"/>
      <c r="M80" s="126"/>
      <c r="N80" s="126"/>
      <c r="O80" s="614"/>
      <c r="P80" s="126"/>
      <c r="Q80" s="126"/>
      <c r="R80" s="126"/>
      <c r="S80" s="126"/>
      <c r="T80" s="126"/>
      <c r="U80" s="126"/>
      <c r="V80" s="126"/>
      <c r="W80" s="126"/>
      <c r="X80" s="126"/>
      <c r="Y80" s="126"/>
      <c r="Z80" s="126"/>
      <c r="AB80" s="217"/>
      <c r="AC80" s="217"/>
      <c r="AD80" s="217"/>
      <c r="AE80" s="21" t="s">
        <v>32</v>
      </c>
      <c r="AF80" s="265" t="e">
        <f>#REF!+#REF!+#REF!+#REF!-F81</f>
        <v>#REF!</v>
      </c>
      <c r="AG80" s="264"/>
      <c r="AJ80" s="126"/>
    </row>
    <row r="81" spans="1:36" s="2" customFormat="1" hidden="1" outlineLevel="1" x14ac:dyDescent="0.3">
      <c r="A81" s="14" t="s">
        <v>35</v>
      </c>
      <c r="B81" s="209">
        <f>SUM(B78:B80)</f>
        <v>0</v>
      </c>
      <c r="C81" s="10">
        <f>SUM(C78:C80)</f>
        <v>0</v>
      </c>
      <c r="D81" s="209">
        <f>SUM(D78:D80)</f>
        <v>0</v>
      </c>
      <c r="E81" s="11">
        <f>SUM(E78:E80)</f>
        <v>0</v>
      </c>
      <c r="F81" s="209">
        <f>SUM(B81:E81)</f>
        <v>0</v>
      </c>
      <c r="G81" s="8"/>
      <c r="H81" s="8"/>
      <c r="I81" s="12"/>
      <c r="J81" s="12"/>
      <c r="K81" s="12"/>
      <c r="O81" s="615"/>
      <c r="AA81" s="218"/>
      <c r="AB81" s="12"/>
      <c r="AC81" s="217"/>
      <c r="AD81" s="217"/>
      <c r="AE81" s="20"/>
      <c r="AF81" s="264"/>
      <c r="AG81" s="264"/>
      <c r="AH81" s="17"/>
      <c r="AI81" s="17"/>
    </row>
    <row r="82" spans="1:36" hidden="1" outlineLevel="1" x14ac:dyDescent="0.3">
      <c r="A82" s="2" t="s">
        <v>71</v>
      </c>
      <c r="B82" s="292"/>
      <c r="C82" s="292"/>
      <c r="D82" s="292"/>
      <c r="E82" s="292"/>
      <c r="F82" s="292"/>
      <c r="G82" s="292"/>
      <c r="H82" s="292"/>
      <c r="L82" s="126"/>
      <c r="M82" s="126"/>
      <c r="N82" s="126"/>
      <c r="O82" s="614"/>
      <c r="P82" s="126"/>
      <c r="Q82" s="126"/>
      <c r="R82" s="126"/>
      <c r="S82" s="126"/>
      <c r="T82" s="126"/>
      <c r="U82" s="126"/>
      <c r="V82" s="126"/>
      <c r="W82" s="126"/>
      <c r="X82" s="126"/>
      <c r="Y82" s="126"/>
      <c r="Z82" s="126"/>
      <c r="AB82" s="217"/>
      <c r="AC82" s="217"/>
      <c r="AD82" s="217"/>
      <c r="AE82" s="152"/>
      <c r="AJ82" s="126"/>
    </row>
    <row r="83" spans="1:36" hidden="1" outlineLevel="1" x14ac:dyDescent="0.3">
      <c r="A83" s="377" t="s">
        <v>72</v>
      </c>
      <c r="B83" s="378">
        <f>-B78*0.8</f>
        <v>0</v>
      </c>
      <c r="C83" s="379">
        <f>-C78*0.8</f>
        <v>0</v>
      </c>
      <c r="D83" s="378">
        <f>-D78*0.8</f>
        <v>0</v>
      </c>
      <c r="E83" s="378">
        <f>-E78*0.8</f>
        <v>0</v>
      </c>
      <c r="F83" s="378">
        <f>SUM(B83:E83)</f>
        <v>0</v>
      </c>
      <c r="G83" s="380"/>
      <c r="H83" s="380"/>
      <c r="L83" s="126"/>
      <c r="M83" s="126"/>
      <c r="N83" s="126"/>
      <c r="O83" s="614"/>
      <c r="P83" s="126"/>
      <c r="Q83" s="126"/>
      <c r="R83" s="126"/>
      <c r="S83" s="126"/>
      <c r="T83" s="126"/>
      <c r="U83" s="126"/>
      <c r="V83" s="126"/>
      <c r="W83" s="126"/>
      <c r="X83" s="126"/>
      <c r="Y83" s="126"/>
      <c r="Z83" s="126"/>
      <c r="AB83" s="217"/>
      <c r="AC83" s="217"/>
      <c r="AD83" s="217"/>
      <c r="AE83" s="152"/>
      <c r="AJ83" s="126"/>
    </row>
    <row r="84" spans="1:36" hidden="1" outlineLevel="1" x14ac:dyDescent="0.3">
      <c r="A84" s="372" t="s">
        <v>73</v>
      </c>
      <c r="B84" s="381">
        <f>-B79*0.4</f>
        <v>0</v>
      </c>
      <c r="C84" s="380">
        <f>-C79*0.4</f>
        <v>0</v>
      </c>
      <c r="D84" s="381">
        <f>-D79*0.4</f>
        <v>0</v>
      </c>
      <c r="E84" s="381">
        <f>-E79*0.4</f>
        <v>0</v>
      </c>
      <c r="F84" s="381">
        <f>SUM(B84:E84)</f>
        <v>0</v>
      </c>
      <c r="G84" s="380"/>
      <c r="H84" s="380"/>
      <c r="L84" s="126"/>
      <c r="M84" s="126"/>
      <c r="N84" s="126"/>
      <c r="O84" s="614"/>
      <c r="P84" s="126"/>
      <c r="Q84" s="126"/>
      <c r="R84" s="126"/>
      <c r="S84" s="126"/>
      <c r="T84" s="126"/>
      <c r="U84" s="126"/>
      <c r="V84" s="126"/>
      <c r="W84" s="126"/>
      <c r="X84" s="126"/>
      <c r="Y84" s="126"/>
      <c r="Z84" s="126"/>
      <c r="AB84" s="217"/>
      <c r="AC84" s="217"/>
      <c r="AD84" s="217"/>
      <c r="AE84" s="152"/>
      <c r="AJ84" s="126"/>
    </row>
    <row r="85" spans="1:36" hidden="1" outlineLevel="1" x14ac:dyDescent="0.3">
      <c r="A85" s="372" t="s">
        <v>74</v>
      </c>
      <c r="B85" s="381">
        <v>0</v>
      </c>
      <c r="C85" s="380">
        <v>0</v>
      </c>
      <c r="D85" s="381">
        <v>0</v>
      </c>
      <c r="E85" s="381">
        <v>0</v>
      </c>
      <c r="F85" s="381">
        <f>SUM(B85:E85)</f>
        <v>0</v>
      </c>
      <c r="G85" s="380"/>
      <c r="H85" s="380"/>
      <c r="L85" s="126"/>
      <c r="M85" s="126"/>
      <c r="N85" s="126"/>
      <c r="O85" s="614"/>
      <c r="P85" s="126"/>
      <c r="Q85" s="126"/>
      <c r="R85" s="126"/>
      <c r="S85" s="126"/>
      <c r="T85" s="126"/>
      <c r="U85" s="126"/>
      <c r="V85" s="126"/>
      <c r="W85" s="126"/>
      <c r="X85" s="126"/>
      <c r="Y85" s="126"/>
      <c r="Z85" s="126"/>
      <c r="AB85" s="217"/>
      <c r="AC85" s="217"/>
      <c r="AD85" s="217"/>
      <c r="AE85" s="152"/>
      <c r="AJ85" s="126"/>
    </row>
    <row r="86" spans="1:36" hidden="1" outlineLevel="1" x14ac:dyDescent="0.3">
      <c r="A86" s="14" t="s">
        <v>35</v>
      </c>
      <c r="B86" s="15">
        <f>SUM(B83:B85)</f>
        <v>0</v>
      </c>
      <c r="C86" s="16">
        <f>SUM(C83:C85)</f>
        <v>0</v>
      </c>
      <c r="D86" s="15">
        <f>SUM(D83:D85)</f>
        <v>0</v>
      </c>
      <c r="E86" s="15">
        <f>SUM(E83:E85)</f>
        <v>0</v>
      </c>
      <c r="F86" s="15">
        <f>SUM(F83:F85)</f>
        <v>0</v>
      </c>
      <c r="G86" s="24"/>
      <c r="H86" s="24"/>
      <c r="L86" s="126"/>
      <c r="M86" s="126"/>
      <c r="N86" s="126"/>
      <c r="O86" s="614"/>
      <c r="P86" s="126"/>
      <c r="Q86" s="126"/>
      <c r="R86" s="126"/>
      <c r="S86" s="126"/>
      <c r="T86" s="126"/>
      <c r="U86" s="126"/>
      <c r="V86" s="126"/>
      <c r="W86" s="126"/>
      <c r="X86" s="126"/>
      <c r="Y86" s="126"/>
      <c r="Z86" s="126"/>
      <c r="AB86" s="217"/>
      <c r="AC86" s="217"/>
      <c r="AD86" s="217"/>
      <c r="AE86" s="152"/>
      <c r="AJ86" s="126"/>
    </row>
    <row r="87" spans="1:36" hidden="1" outlineLevel="1" x14ac:dyDescent="0.3">
      <c r="L87" s="126"/>
      <c r="M87" s="126"/>
      <c r="N87" s="126"/>
      <c r="O87" s="614"/>
      <c r="P87" s="126"/>
      <c r="Q87" s="126"/>
      <c r="R87" s="126"/>
      <c r="S87" s="126"/>
      <c r="T87" s="126"/>
      <c r="U87" s="126"/>
      <c r="V87" s="126"/>
      <c r="W87" s="126"/>
      <c r="X87" s="126"/>
      <c r="Y87" s="126"/>
      <c r="Z87" s="126"/>
      <c r="AB87" s="217"/>
      <c r="AC87" s="217"/>
      <c r="AD87" s="217"/>
      <c r="AE87" s="152"/>
      <c r="AJ87" s="126"/>
    </row>
    <row r="88" spans="1:36" hidden="1" outlineLevel="1" x14ac:dyDescent="0.3">
      <c r="A88" s="14" t="s">
        <v>77</v>
      </c>
      <c r="B88" s="15">
        <f>B64+B75+B86</f>
        <v>0</v>
      </c>
      <c r="C88" s="15">
        <f>C64+C75+C86</f>
        <v>0</v>
      </c>
      <c r="D88" s="15">
        <f>D64+D75+D86</f>
        <v>0</v>
      </c>
      <c r="E88" s="15">
        <f>E64+E75+E86</f>
        <v>0</v>
      </c>
      <c r="F88" s="15">
        <f>SUM(B88:E88)</f>
        <v>0</v>
      </c>
      <c r="G88" s="24"/>
      <c r="H88" s="24"/>
      <c r="L88" s="126"/>
      <c r="M88" s="126"/>
      <c r="N88" s="126"/>
      <c r="O88" s="614"/>
      <c r="P88" s="126"/>
      <c r="Q88" s="126"/>
      <c r="R88" s="126"/>
      <c r="S88" s="126"/>
      <c r="T88" s="126"/>
      <c r="U88" s="126"/>
      <c r="V88" s="126"/>
      <c r="W88" s="126"/>
      <c r="X88" s="126"/>
      <c r="Y88" s="126"/>
      <c r="Z88" s="126"/>
      <c r="AB88" s="217"/>
      <c r="AC88" s="217"/>
      <c r="AD88" s="217"/>
      <c r="AE88" s="152"/>
      <c r="AJ88" s="126"/>
    </row>
    <row r="89" spans="1:36" collapsed="1" x14ac:dyDescent="0.3">
      <c r="AC89" s="217"/>
      <c r="AD89" s="217"/>
    </row>
    <row r="90" spans="1:36" x14ac:dyDescent="0.3">
      <c r="AC90" s="12"/>
      <c r="AD90" s="12"/>
    </row>
    <row r="91" spans="1:36" x14ac:dyDescent="0.3">
      <c r="AC91" s="217"/>
      <c r="AD91" s="217"/>
    </row>
    <row r="92" spans="1:36" x14ac:dyDescent="0.3">
      <c r="AC92" s="217"/>
      <c r="AD92" s="217"/>
    </row>
    <row r="93" spans="1:36" x14ac:dyDescent="0.3">
      <c r="AC93" s="217"/>
      <c r="AD93" s="217"/>
    </row>
    <row r="94" spans="1:36" x14ac:dyDescent="0.3">
      <c r="AC94" s="217"/>
      <c r="AD94" s="217"/>
    </row>
    <row r="95" spans="1:36" x14ac:dyDescent="0.3">
      <c r="AC95" s="217"/>
      <c r="AD95" s="217"/>
    </row>
    <row r="96" spans="1:36" x14ac:dyDescent="0.3">
      <c r="AC96" s="217"/>
      <c r="AD96" s="217"/>
    </row>
    <row r="97" spans="29:30" x14ac:dyDescent="0.3">
      <c r="AC97" s="217"/>
      <c r="AD97" s="217"/>
    </row>
  </sheetData>
  <customSheetViews>
    <customSheetView guid="{242A1D50-B023-4375-88F3-03330C83BB86}" scale="90" showPageBreaks="1" fitToPage="1" printArea="1" hiddenRows="1" hiddenColumns="1">
      <pane ySplit="2" topLeftCell="A3" activePane="bottomLeft" state="frozen"/>
      <selection pane="bottomLeft" activeCell="Q44" sqref="Q44"/>
      <pageMargins left="0" right="0" top="0" bottom="0" header="0" footer="0"/>
      <pageSetup paperSize="9" scale="43"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90" fitToPage="1" hiddenRows="1" hiddenColumns="1">
      <pane ySplit="2" topLeftCell="A3" activePane="bottomLeft" state="frozen"/>
      <selection pane="bottomLeft" activeCell="Q44" sqref="Q44"/>
      <pageMargins left="0" right="0" top="0" bottom="0" header="0" footer="0"/>
      <pageSetup paperSize="9" scale="50"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90" fitToPage="1" hiddenRows="1" hiddenColumns="1">
      <pane ySplit="2" topLeftCell="A3" activePane="bottomLeft" state="frozen"/>
      <selection pane="bottomLeft" activeCell="Q44" sqref="Q44"/>
      <pageMargins left="0" right="0" top="0" bottom="0" header="0" footer="0"/>
      <pageSetup paperSize="9" scale="50"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90" fitToPage="1" hiddenRows="1" hiddenColumns="1">
      <pane ySplit="2" topLeftCell="A3" activePane="bottomLeft" state="frozen"/>
      <selection pane="bottomLeft" activeCell="Q44" sqref="Q44"/>
      <pageMargins left="0" right="0" top="0" bottom="0" header="0" footer="0"/>
      <pageSetup paperSize="9" scale="43"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90" fitToPage="1" hiddenRows="1" hiddenColumns="1">
      <pane ySplit="2" topLeftCell="A3" activePane="bottomLeft" state="frozen"/>
      <selection pane="bottomLeft" activeCell="Q44" sqref="Q44"/>
      <pageMargins left="0" right="0" top="0" bottom="0" header="0" footer="0"/>
      <pageSetup paperSize="9" scale="43"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90" fitToPage="1" hiddenRows="1" hiddenColumns="1">
      <pane ySplit="2" topLeftCell="A3" activePane="bottomLeft" state="frozen"/>
      <selection pane="bottomLeft" activeCell="Q44" sqref="Q44"/>
      <pageMargins left="0" right="0" top="0" bottom="0" header="0" footer="0"/>
      <pageSetup paperSize="9" scale="43"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90" showPageBreaks="1" fitToPage="1" printArea="1" hiddenRows="1" hiddenColumns="1">
      <pane ySplit="2" topLeftCell="A3" activePane="bottomLeft" state="frozen"/>
      <selection pane="bottomLeft" activeCell="Q44" sqref="Q44"/>
      <pageMargins left="0" right="0" top="0" bottom="0" header="0" footer="0"/>
      <pageSetup paperSize="9" scale="43" fitToHeight="0" orientation="landscape" r:id="rId7"/>
      <headerFooter alignWithMargins="0">
        <oddHeader>&amp;C&amp;"Arial,Bold"General Fund Budget Proposals Summary&amp;R&amp;"Arial,Bold"Appendix 3</oddHeader>
        <oddFooter>&amp;C&amp;P of &amp;N</oddFooter>
      </headerFooter>
    </customSheetView>
  </customSheetViews>
  <mergeCells count="37">
    <mergeCell ref="O36:P36"/>
    <mergeCell ref="O46:P46"/>
    <mergeCell ref="C16:D16"/>
    <mergeCell ref="E16:F16"/>
    <mergeCell ref="G16:H16"/>
    <mergeCell ref="I16:J16"/>
    <mergeCell ref="K16:L16"/>
    <mergeCell ref="I46:J46"/>
    <mergeCell ref="C36:D36"/>
    <mergeCell ref="E36:F36"/>
    <mergeCell ref="C46:D46"/>
    <mergeCell ref="E46:F46"/>
    <mergeCell ref="G46:H46"/>
    <mergeCell ref="G36:H36"/>
    <mergeCell ref="I36:J36"/>
    <mergeCell ref="M46:N46"/>
    <mergeCell ref="M6:N6"/>
    <mergeCell ref="M16:N16"/>
    <mergeCell ref="K46:L46"/>
    <mergeCell ref="K36:L36"/>
    <mergeCell ref="M36:N36"/>
    <mergeCell ref="A1:AB1"/>
    <mergeCell ref="A2:AC2"/>
    <mergeCell ref="C26:D26"/>
    <mergeCell ref="M26:N26"/>
    <mergeCell ref="C6:D6"/>
    <mergeCell ref="E6:F6"/>
    <mergeCell ref="G6:H6"/>
    <mergeCell ref="I6:J6"/>
    <mergeCell ref="K6:L6"/>
    <mergeCell ref="E26:F26"/>
    <mergeCell ref="G26:H26"/>
    <mergeCell ref="I26:J26"/>
    <mergeCell ref="O6:P6"/>
    <mergeCell ref="O26:P26"/>
    <mergeCell ref="K26:L26"/>
    <mergeCell ref="O16:P16"/>
  </mergeCells>
  <pageMargins left="0.74803149606299213" right="0.74803149606299213" top="0.98425196850393704" bottom="0.98425196850393704" header="0.51181102362204722" footer="0.51181102362204722"/>
  <pageSetup paperSize="9" scale="65" fitToHeight="0" orientation="landscape" r:id="rId8"/>
  <headerFooter alignWithMargins="0">
    <oddHeader>&amp;C&amp;"Arial,Bold"General Fund Budget Proposals Summary&amp;R&amp;"Arial,Bold"Appendix 3</oddHeader>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7" tint="0.59999389629810485"/>
    <pageSetUpPr fitToPage="1"/>
  </sheetPr>
  <dimension ref="A1:R103"/>
  <sheetViews>
    <sheetView showGridLines="0" zoomScale="80" zoomScaleNormal="80" workbookViewId="0">
      <pane ySplit="3" topLeftCell="A36" activePane="bottomLeft" state="frozen"/>
      <selection activeCell="A61" sqref="A61"/>
      <selection pane="bottomLeft" activeCell="H46" sqref="H46"/>
    </sheetView>
  </sheetViews>
  <sheetFormatPr defaultColWidth="9.453125" defaultRowHeight="12.5" x14ac:dyDescent="0.25"/>
  <cols>
    <col min="1" max="1" width="5.54296875" style="28" customWidth="1"/>
    <col min="2" max="2" width="22.54296875" style="25" customWidth="1"/>
    <col min="3" max="3" width="77.453125" style="25" customWidth="1"/>
    <col min="4" max="4" width="4.453125" style="25" customWidth="1"/>
    <col min="5" max="5" width="7.54296875" style="26" customWidth="1"/>
    <col min="6" max="9" width="9.54296875" style="25" customWidth="1"/>
    <col min="10" max="10" width="1.54296875" style="25" customWidth="1"/>
    <col min="11" max="11" width="7.453125" style="25" bestFit="1" customWidth="1"/>
    <col min="12" max="13" width="8.453125" style="25" customWidth="1"/>
    <col min="14" max="14" width="6.54296875" style="25" bestFit="1" customWidth="1"/>
    <col min="15" max="15" width="8.453125" style="25" customWidth="1"/>
    <col min="16" max="16" width="2.453125" style="25" customWidth="1"/>
    <col min="17" max="16384" width="9.453125" style="25"/>
  </cols>
  <sheetData>
    <row r="1" spans="1:18" s="34" customFormat="1" ht="34.5" customHeight="1" x14ac:dyDescent="0.25">
      <c r="B1" s="729" t="s">
        <v>276</v>
      </c>
      <c r="C1" s="272"/>
      <c r="D1" s="272"/>
      <c r="E1" s="272"/>
      <c r="F1" s="272"/>
      <c r="G1" s="272"/>
      <c r="H1" s="272"/>
      <c r="I1" s="272"/>
      <c r="K1" s="274"/>
      <c r="L1" s="274"/>
      <c r="M1" s="274"/>
      <c r="N1" s="274"/>
    </row>
    <row r="2" spans="1:18" s="31" customFormat="1" ht="21.75" customHeight="1" x14ac:dyDescent="0.25">
      <c r="A2" s="40"/>
      <c r="B2" s="39"/>
      <c r="C2" s="41" t="s">
        <v>78</v>
      </c>
      <c r="D2" s="41"/>
      <c r="E2" s="45"/>
      <c r="F2" s="182" t="s">
        <v>79</v>
      </c>
      <c r="G2" s="182" t="s">
        <v>80</v>
      </c>
      <c r="H2" s="182" t="s">
        <v>81</v>
      </c>
      <c r="I2" s="182" t="s">
        <v>82</v>
      </c>
      <c r="J2" s="233"/>
      <c r="K2" s="239"/>
      <c r="L2" s="239"/>
      <c r="M2" s="239"/>
      <c r="N2" s="239"/>
      <c r="O2" s="239"/>
      <c r="P2" s="34"/>
      <c r="Q2" s="34"/>
      <c r="R2" s="34"/>
    </row>
    <row r="3" spans="1:18" s="38" customFormat="1" ht="49" customHeight="1" x14ac:dyDescent="0.25">
      <c r="A3" s="105"/>
      <c r="B3" s="67"/>
      <c r="C3" s="104"/>
      <c r="D3" s="104"/>
      <c r="E3" s="147" t="s">
        <v>83</v>
      </c>
      <c r="F3" s="182" t="s">
        <v>84</v>
      </c>
      <c r="G3" s="182" t="s">
        <v>84</v>
      </c>
      <c r="H3" s="182" t="s">
        <v>84</v>
      </c>
      <c r="I3" s="182" t="s">
        <v>84</v>
      </c>
      <c r="J3" s="233"/>
      <c r="K3" s="183" t="s">
        <v>79</v>
      </c>
      <c r="L3" s="183" t="s">
        <v>80</v>
      </c>
      <c r="M3" s="183" t="s">
        <v>81</v>
      </c>
      <c r="N3" s="183" t="s">
        <v>82</v>
      </c>
      <c r="O3" s="428" t="s">
        <v>35</v>
      </c>
      <c r="P3" s="144"/>
      <c r="Q3" s="144"/>
      <c r="R3" s="144"/>
    </row>
    <row r="4" spans="1:18" s="38" customFormat="1" ht="14" x14ac:dyDescent="0.25">
      <c r="A4" s="105"/>
      <c r="B4" s="158"/>
      <c r="C4" s="164"/>
      <c r="D4" s="164"/>
      <c r="E4" s="68"/>
      <c r="F4" s="171"/>
      <c r="G4" s="171"/>
      <c r="H4" s="171"/>
      <c r="I4" s="171"/>
      <c r="J4" s="67"/>
      <c r="K4" s="67"/>
      <c r="L4" s="67"/>
      <c r="M4" s="67"/>
      <c r="N4" s="67"/>
      <c r="O4" s="67"/>
      <c r="P4" s="144"/>
      <c r="Q4" s="144"/>
      <c r="R4" s="144"/>
    </row>
    <row r="5" spans="1:18" s="38" customFormat="1" ht="14" x14ac:dyDescent="0.25">
      <c r="A5" s="105"/>
      <c r="B5" s="104" t="s">
        <v>8</v>
      </c>
      <c r="C5" s="67"/>
      <c r="D5" s="67"/>
      <c r="E5" s="141"/>
      <c r="F5" s="710"/>
      <c r="G5" s="710"/>
      <c r="H5" s="710"/>
      <c r="I5" s="710"/>
      <c r="J5" s="290"/>
      <c r="K5" s="290"/>
      <c r="L5" s="290"/>
      <c r="M5" s="290"/>
      <c r="N5" s="290"/>
      <c r="O5" s="290"/>
      <c r="P5" s="144"/>
      <c r="Q5" s="144"/>
      <c r="R5" s="144"/>
    </row>
    <row r="6" spans="1:18" s="38" customFormat="1" ht="14" x14ac:dyDescent="0.25">
      <c r="A6" s="105"/>
      <c r="B6" s="186"/>
      <c r="C6" s="187"/>
      <c r="D6" s="150"/>
      <c r="E6" s="188"/>
      <c r="F6" s="189"/>
      <c r="G6" s="189"/>
      <c r="H6" s="189"/>
      <c r="I6" s="189"/>
      <c r="J6" s="67"/>
      <c r="K6" s="190"/>
      <c r="L6" s="190"/>
      <c r="M6" s="190"/>
      <c r="N6" s="190"/>
      <c r="O6" s="190">
        <f>+SUM(K6:N6)</f>
        <v>0</v>
      </c>
      <c r="P6" s="144"/>
      <c r="Q6" s="144"/>
      <c r="R6" s="144"/>
    </row>
    <row r="7" spans="1:18" s="38" customFormat="1" ht="14" x14ac:dyDescent="0.25">
      <c r="A7" s="105"/>
      <c r="B7" s="191"/>
      <c r="C7" s="192"/>
      <c r="D7" s="151"/>
      <c r="E7" s="141"/>
      <c r="F7" s="193"/>
      <c r="G7" s="193"/>
      <c r="H7" s="193"/>
      <c r="I7" s="193"/>
      <c r="J7" s="67"/>
      <c r="K7" s="194"/>
      <c r="L7" s="194"/>
      <c r="M7" s="194"/>
      <c r="N7" s="194"/>
      <c r="O7" s="194"/>
      <c r="P7" s="144"/>
      <c r="Q7" s="144"/>
      <c r="R7" s="144"/>
    </row>
    <row r="8" spans="1:18" s="38" customFormat="1" ht="15" customHeight="1" x14ac:dyDescent="0.25">
      <c r="A8" s="105"/>
      <c r="B8" s="158" t="s">
        <v>85</v>
      </c>
      <c r="C8" s="273"/>
      <c r="D8" s="273"/>
      <c r="E8" s="141"/>
      <c r="F8" s="195">
        <f>SUM(F6:F7)</f>
        <v>0</v>
      </c>
      <c r="G8" s="195">
        <f>SUM(G6:G7)</f>
        <v>0</v>
      </c>
      <c r="H8" s="195">
        <f>SUM(H6:H7)</f>
        <v>0</v>
      </c>
      <c r="I8" s="195">
        <f>SUM(I6:I7)</f>
        <v>0</v>
      </c>
      <c r="J8" s="67"/>
      <c r="K8" s="196">
        <f>SUM(K6:K7)</f>
        <v>0</v>
      </c>
      <c r="L8" s="196">
        <f>SUM(L6:L7)</f>
        <v>0</v>
      </c>
      <c r="M8" s="196">
        <f>SUM(M6:M7)</f>
        <v>0</v>
      </c>
      <c r="N8" s="196">
        <f>SUM(N6:N7)</f>
        <v>0</v>
      </c>
      <c r="O8" s="196">
        <f>SUM(O6:O7)</f>
        <v>0</v>
      </c>
      <c r="P8" s="144"/>
      <c r="Q8" s="144"/>
      <c r="R8" s="144"/>
    </row>
    <row r="9" spans="1:18" s="38" customFormat="1" ht="14" x14ac:dyDescent="0.25">
      <c r="A9" s="105"/>
      <c r="B9" s="67"/>
      <c r="C9" s="67"/>
      <c r="D9" s="67"/>
      <c r="E9" s="141"/>
      <c r="F9" s="142"/>
      <c r="G9" s="142"/>
      <c r="H9" s="142"/>
      <c r="I9" s="142"/>
      <c r="J9" s="67"/>
      <c r="K9" s="67"/>
      <c r="L9" s="67"/>
      <c r="M9" s="67"/>
      <c r="N9" s="67"/>
      <c r="O9" s="67"/>
      <c r="P9" s="144"/>
      <c r="Q9" s="144"/>
      <c r="R9" s="144"/>
    </row>
    <row r="10" spans="1:18" s="38" customFormat="1" ht="14" x14ac:dyDescent="0.25">
      <c r="A10" s="105"/>
      <c r="B10" s="104" t="s">
        <v>9</v>
      </c>
      <c r="C10" s="67"/>
      <c r="D10" s="67"/>
      <c r="E10" s="141"/>
      <c r="F10" s="142"/>
      <c r="G10" s="142"/>
      <c r="H10" s="142"/>
      <c r="I10" s="142"/>
      <c r="J10" s="67"/>
      <c r="K10" s="67"/>
      <c r="L10" s="67"/>
      <c r="M10" s="67"/>
      <c r="N10" s="67"/>
      <c r="O10" s="67"/>
      <c r="P10" s="144"/>
      <c r="Q10" s="144"/>
      <c r="R10" s="144"/>
    </row>
    <row r="11" spans="1:18" s="38" customFormat="1" ht="14" x14ac:dyDescent="0.25">
      <c r="A11" s="105"/>
      <c r="B11" s="412"/>
      <c r="C11" s="187"/>
      <c r="D11" s="150"/>
      <c r="E11" s="188"/>
      <c r="F11" s="189"/>
      <c r="G11" s="189"/>
      <c r="H11" s="189"/>
      <c r="I11" s="189"/>
      <c r="J11" s="67"/>
      <c r="K11" s="190"/>
      <c r="L11" s="190"/>
      <c r="M11" s="190"/>
      <c r="N11" s="190"/>
      <c r="O11" s="190"/>
      <c r="P11" s="144"/>
      <c r="Q11" s="144"/>
      <c r="R11" s="144"/>
    </row>
    <row r="12" spans="1:18" s="38" customFormat="1" ht="14" x14ac:dyDescent="0.25">
      <c r="A12" s="105"/>
      <c r="B12" s="412"/>
      <c r="C12" s="187"/>
      <c r="D12" s="150"/>
      <c r="E12" s="188"/>
      <c r="F12" s="189"/>
      <c r="G12" s="189"/>
      <c r="H12" s="189"/>
      <c r="I12" s="189"/>
      <c r="J12" s="67"/>
      <c r="K12" s="190"/>
      <c r="L12" s="190"/>
      <c r="M12" s="190"/>
      <c r="N12" s="190"/>
      <c r="O12" s="190"/>
      <c r="P12" s="144"/>
      <c r="Q12" s="144"/>
      <c r="R12" s="144"/>
    </row>
    <row r="13" spans="1:18" s="38" customFormat="1" ht="14" x14ac:dyDescent="0.25">
      <c r="A13" s="105"/>
      <c r="B13" s="412"/>
      <c r="C13" s="187"/>
      <c r="D13" s="150"/>
      <c r="E13" s="188"/>
      <c r="F13" s="189"/>
      <c r="G13" s="189"/>
      <c r="H13" s="189"/>
      <c r="I13" s="189"/>
      <c r="J13" s="67"/>
      <c r="K13" s="190"/>
      <c r="L13" s="190"/>
      <c r="M13" s="190"/>
      <c r="N13" s="190"/>
      <c r="O13" s="190">
        <f t="shared" ref="O13" si="0">+SUM(K13:L13)</f>
        <v>0</v>
      </c>
      <c r="P13" s="144"/>
      <c r="Q13" s="144"/>
      <c r="R13" s="144"/>
    </row>
    <row r="14" spans="1:18" s="38" customFormat="1" ht="14" x14ac:dyDescent="0.25">
      <c r="A14" s="105"/>
      <c r="B14" s="191"/>
      <c r="C14" s="192"/>
      <c r="D14" s="151"/>
      <c r="E14" s="141"/>
      <c r="F14" s="193"/>
      <c r="G14" s="193"/>
      <c r="H14" s="193"/>
      <c r="I14" s="193"/>
      <c r="J14" s="67"/>
      <c r="K14" s="194"/>
      <c r="L14" s="194"/>
      <c r="M14" s="194"/>
      <c r="N14" s="194"/>
      <c r="O14" s="194"/>
      <c r="P14" s="144"/>
      <c r="Q14" s="144"/>
      <c r="R14" s="144"/>
    </row>
    <row r="15" spans="1:18" s="38" customFormat="1" ht="14" x14ac:dyDescent="0.25">
      <c r="A15" s="105"/>
      <c r="B15" s="273" t="s">
        <v>88</v>
      </c>
      <c r="C15" s="273"/>
      <c r="D15" s="273"/>
      <c r="E15" s="141"/>
      <c r="F15" s="195">
        <f>SUM(F11:F14)</f>
        <v>0</v>
      </c>
      <c r="G15" s="195">
        <f>SUM(G11:G14)</f>
        <v>0</v>
      </c>
      <c r="H15" s="195">
        <f>SUM(H11:H14)</f>
        <v>0</v>
      </c>
      <c r="I15" s="195">
        <f>SUM(I11:I14)</f>
        <v>0</v>
      </c>
      <c r="J15" s="67"/>
      <c r="K15" s="196">
        <f>SUM(K11:K14)</f>
        <v>0</v>
      </c>
      <c r="L15" s="196">
        <f>SUM(L11:L14)</f>
        <v>0</v>
      </c>
      <c r="M15" s="196">
        <f>SUM(M11:M14)</f>
        <v>0</v>
      </c>
      <c r="N15" s="196">
        <f>SUM(N11:N14)</f>
        <v>0</v>
      </c>
      <c r="O15" s="196">
        <f>SUM(O11:O14)</f>
        <v>0</v>
      </c>
      <c r="P15" s="144"/>
      <c r="Q15" s="144"/>
      <c r="R15" s="144"/>
    </row>
    <row r="16" spans="1:18" s="38" customFormat="1" ht="14" x14ac:dyDescent="0.25">
      <c r="A16" s="105"/>
      <c r="B16" s="67"/>
      <c r="C16" s="67"/>
      <c r="D16" s="67"/>
      <c r="E16" s="141"/>
      <c r="F16" s="142"/>
      <c r="G16" s="142"/>
      <c r="H16" s="142"/>
      <c r="I16" s="142"/>
      <c r="J16" s="67"/>
      <c r="K16" s="67"/>
      <c r="L16" s="67"/>
      <c r="M16" s="67"/>
      <c r="N16" s="67"/>
      <c r="O16" s="67"/>
      <c r="P16" s="144"/>
      <c r="Q16" s="144"/>
      <c r="R16" s="144"/>
    </row>
    <row r="17" spans="1:18" s="38" customFormat="1" ht="14" x14ac:dyDescent="0.25">
      <c r="A17" s="105"/>
      <c r="B17" s="104" t="s">
        <v>10</v>
      </c>
      <c r="C17" s="67"/>
      <c r="D17" s="67"/>
      <c r="E17" s="141"/>
      <c r="F17" s="142"/>
      <c r="G17" s="142"/>
      <c r="H17" s="142"/>
      <c r="I17" s="142"/>
      <c r="J17" s="67"/>
      <c r="K17" s="67"/>
      <c r="L17" s="67"/>
      <c r="M17" s="67"/>
      <c r="N17" s="67"/>
      <c r="O17" s="67"/>
      <c r="P17" s="144"/>
      <c r="Q17" s="144"/>
      <c r="R17" s="144"/>
    </row>
    <row r="18" spans="1:18" s="38" customFormat="1" ht="14" x14ac:dyDescent="0.25">
      <c r="A18" s="67"/>
      <c r="B18" s="412"/>
      <c r="C18" s="187"/>
      <c r="D18" s="271"/>
      <c r="E18" s="141"/>
      <c r="F18" s="189"/>
      <c r="G18" s="189"/>
      <c r="H18" s="189"/>
      <c r="I18" s="189"/>
      <c r="J18" s="67"/>
      <c r="K18" s="190"/>
      <c r="L18" s="190"/>
      <c r="M18" s="190"/>
      <c r="N18" s="190"/>
      <c r="O18" s="190"/>
      <c r="P18" s="144"/>
      <c r="Q18" s="144"/>
      <c r="R18" s="144"/>
    </row>
    <row r="19" spans="1:18" s="144" customFormat="1" ht="14" x14ac:dyDescent="0.25">
      <c r="A19" s="105"/>
      <c r="B19" s="412"/>
      <c r="C19" s="187"/>
      <c r="D19" s="227"/>
      <c r="E19" s="141"/>
      <c r="F19" s="189"/>
      <c r="G19" s="189"/>
      <c r="H19" s="189"/>
      <c r="I19" s="189"/>
      <c r="J19" s="67"/>
      <c r="K19" s="190"/>
      <c r="L19" s="190"/>
      <c r="M19" s="190"/>
      <c r="N19" s="190"/>
      <c r="O19" s="190"/>
    </row>
    <row r="20" spans="1:18" s="38" customFormat="1" ht="14" x14ac:dyDescent="0.25">
      <c r="A20" s="105"/>
      <c r="B20" s="191"/>
      <c r="C20" s="192"/>
      <c r="D20" s="151"/>
      <c r="E20" s="141"/>
      <c r="F20" s="193"/>
      <c r="G20" s="193"/>
      <c r="H20" s="193"/>
      <c r="I20" s="193"/>
      <c r="J20" s="67"/>
      <c r="K20" s="194"/>
      <c r="L20" s="194"/>
      <c r="M20" s="194"/>
      <c r="N20" s="194"/>
      <c r="O20" s="194"/>
      <c r="P20" s="144"/>
      <c r="Q20" s="144"/>
      <c r="R20" s="144"/>
    </row>
    <row r="21" spans="1:18" s="38" customFormat="1" ht="15" customHeight="1" x14ac:dyDescent="0.25">
      <c r="A21" s="105"/>
      <c r="B21" s="158" t="s">
        <v>89</v>
      </c>
      <c r="C21" s="273"/>
      <c r="D21" s="273"/>
      <c r="E21" s="141"/>
      <c r="F21" s="195">
        <f>SUM(F18:F20)</f>
        <v>0</v>
      </c>
      <c r="G21" s="195">
        <f>SUM(G18:G20)</f>
        <v>0</v>
      </c>
      <c r="H21" s="195">
        <f>SUM(H18:H20)</f>
        <v>0</v>
      </c>
      <c r="I21" s="195">
        <f>SUM(I18:I20)</f>
        <v>0</v>
      </c>
      <c r="J21" s="67"/>
      <c r="K21" s="196">
        <f>SUM(K18:K20)</f>
        <v>0</v>
      </c>
      <c r="L21" s="196"/>
      <c r="M21" s="196"/>
      <c r="N21" s="196"/>
      <c r="O21" s="196">
        <f>SUM(O18:O20)</f>
        <v>0</v>
      </c>
      <c r="P21" s="144"/>
      <c r="Q21" s="144"/>
      <c r="R21" s="144"/>
    </row>
    <row r="22" spans="1:18" s="38" customFormat="1" ht="14" x14ac:dyDescent="0.25">
      <c r="A22" s="105"/>
      <c r="B22" s="67"/>
      <c r="C22" s="67"/>
      <c r="D22" s="67"/>
      <c r="E22" s="141"/>
      <c r="F22" s="142"/>
      <c r="G22" s="142"/>
      <c r="H22" s="142"/>
      <c r="I22" s="142"/>
      <c r="J22" s="67"/>
      <c r="K22" s="67"/>
      <c r="L22" s="67"/>
      <c r="M22" s="67"/>
      <c r="N22" s="67"/>
      <c r="O22" s="67"/>
      <c r="P22" s="144"/>
      <c r="Q22" s="144"/>
      <c r="R22" s="144"/>
    </row>
    <row r="23" spans="1:18" s="38" customFormat="1" ht="14" x14ac:dyDescent="0.25">
      <c r="A23" s="105"/>
      <c r="B23" s="226" t="s">
        <v>11</v>
      </c>
      <c r="C23" s="199"/>
      <c r="D23" s="151"/>
      <c r="E23" s="141"/>
      <c r="F23" s="200"/>
      <c r="G23" s="200"/>
      <c r="H23" s="200"/>
      <c r="I23" s="200"/>
      <c r="J23" s="67"/>
      <c r="K23" s="143"/>
      <c r="L23" s="143"/>
      <c r="M23" s="143"/>
      <c r="N23" s="143"/>
      <c r="O23" s="143"/>
      <c r="P23" s="144"/>
      <c r="Q23" s="144"/>
      <c r="R23" s="144"/>
    </row>
    <row r="24" spans="1:18" s="38" customFormat="1" ht="14" x14ac:dyDescent="0.25">
      <c r="A24" s="105"/>
      <c r="B24" s="69"/>
      <c r="C24" s="97"/>
      <c r="D24" s="150"/>
      <c r="E24" s="109"/>
      <c r="F24" s="189"/>
      <c r="G24" s="189"/>
      <c r="H24" s="189"/>
      <c r="I24" s="189"/>
      <c r="J24" s="67"/>
      <c r="K24" s="190"/>
      <c r="L24" s="190"/>
      <c r="M24" s="190"/>
      <c r="N24" s="190"/>
      <c r="O24" s="190"/>
      <c r="P24" s="144"/>
      <c r="Q24" s="144"/>
      <c r="R24" s="144"/>
    </row>
    <row r="25" spans="1:18" s="38" customFormat="1" ht="14" x14ac:dyDescent="0.25">
      <c r="A25" s="105"/>
      <c r="B25" s="96"/>
      <c r="C25" s="293"/>
      <c r="D25" s="151"/>
      <c r="E25" s="109"/>
      <c r="F25" s="118"/>
      <c r="G25" s="118"/>
      <c r="H25" s="118"/>
      <c r="I25" s="118"/>
      <c r="J25" s="67"/>
      <c r="K25" s="202"/>
      <c r="L25" s="202"/>
      <c r="M25" s="202"/>
      <c r="N25" s="202"/>
      <c r="O25" s="202"/>
      <c r="P25" s="144"/>
      <c r="Q25" s="144"/>
      <c r="R25" s="144"/>
    </row>
    <row r="26" spans="1:18" s="38" customFormat="1" ht="14" x14ac:dyDescent="0.25">
      <c r="A26" s="105"/>
      <c r="B26" s="273" t="s">
        <v>90</v>
      </c>
      <c r="C26" s="273"/>
      <c r="D26" s="273"/>
      <c r="E26" s="141"/>
      <c r="F26" s="195">
        <f>SUM(F24:F24)</f>
        <v>0</v>
      </c>
      <c r="G26" s="195">
        <f>SUM(G24:G24)</f>
        <v>0</v>
      </c>
      <c r="H26" s="195">
        <f>SUM(H24:H24)</f>
        <v>0</v>
      </c>
      <c r="I26" s="195">
        <f>SUM(I24:I24)</f>
        <v>0</v>
      </c>
      <c r="J26" s="67"/>
      <c r="K26" s="196"/>
      <c r="L26" s="196"/>
      <c r="M26" s="196"/>
      <c r="N26" s="196"/>
      <c r="O26" s="196">
        <f>SUM(O24:O24)</f>
        <v>0</v>
      </c>
      <c r="P26" s="144"/>
      <c r="Q26" s="144"/>
      <c r="R26" s="144"/>
    </row>
    <row r="27" spans="1:18" s="38" customFormat="1" ht="14" x14ac:dyDescent="0.25">
      <c r="A27" s="105"/>
      <c r="B27" s="67"/>
      <c r="C27" s="67"/>
      <c r="D27" s="67"/>
      <c r="E27" s="141"/>
      <c r="F27" s="142"/>
      <c r="G27" s="142"/>
      <c r="H27" s="142"/>
      <c r="I27" s="142"/>
      <c r="J27" s="67"/>
      <c r="K27" s="67"/>
      <c r="L27" s="67"/>
      <c r="M27" s="67"/>
      <c r="N27" s="67"/>
      <c r="O27" s="67"/>
      <c r="P27" s="144"/>
      <c r="Q27" s="144"/>
      <c r="R27" s="144"/>
    </row>
    <row r="28" spans="1:18" s="38" customFormat="1" ht="14" x14ac:dyDescent="0.25">
      <c r="A28" s="105"/>
      <c r="B28" s="104" t="s">
        <v>91</v>
      </c>
      <c r="C28" s="67"/>
      <c r="D28" s="67"/>
      <c r="E28" s="141"/>
      <c r="F28" s="142"/>
      <c r="G28" s="142"/>
      <c r="H28" s="142"/>
      <c r="I28" s="142"/>
      <c r="J28" s="67"/>
      <c r="K28" s="67"/>
      <c r="L28" s="67"/>
      <c r="M28" s="67"/>
      <c r="N28" s="67"/>
      <c r="O28" s="67"/>
      <c r="P28" s="144"/>
      <c r="Q28" s="144"/>
      <c r="R28" s="144"/>
    </row>
    <row r="29" spans="1:18" s="38" customFormat="1" ht="14" x14ac:dyDescent="0.25">
      <c r="A29" s="105"/>
      <c r="B29" s="69"/>
      <c r="C29" s="97"/>
      <c r="D29" s="150"/>
      <c r="E29" s="109"/>
      <c r="F29" s="189"/>
      <c r="G29" s="189"/>
      <c r="H29" s="189"/>
      <c r="I29" s="189"/>
      <c r="J29" s="67"/>
      <c r="K29" s="190"/>
      <c r="L29" s="190"/>
      <c r="M29" s="190"/>
      <c r="N29" s="190"/>
      <c r="O29" s="190">
        <f>+SUM(K29:N29)</f>
        <v>0</v>
      </c>
      <c r="P29" s="144"/>
      <c r="Q29" s="144"/>
      <c r="R29" s="144"/>
    </row>
    <row r="30" spans="1:18" s="38" customFormat="1" ht="14" x14ac:dyDescent="0.25">
      <c r="A30" s="105"/>
      <c r="B30" s="69"/>
      <c r="C30" s="97"/>
      <c r="D30" s="150"/>
      <c r="E30" s="109"/>
      <c r="F30" s="189"/>
      <c r="G30" s="189"/>
      <c r="H30" s="189"/>
      <c r="I30" s="189"/>
      <c r="J30" s="67"/>
      <c r="K30" s="190"/>
      <c r="L30" s="190"/>
      <c r="M30" s="190"/>
      <c r="N30" s="190"/>
      <c r="O30" s="190"/>
      <c r="P30" s="144"/>
      <c r="Q30" s="144"/>
      <c r="R30" s="144"/>
    </row>
    <row r="31" spans="1:18" s="38" customFormat="1" ht="14" x14ac:dyDescent="0.25">
      <c r="A31" s="105"/>
      <c r="B31" s="96"/>
      <c r="C31" s="293"/>
      <c r="D31" s="151"/>
      <c r="E31" s="109"/>
      <c r="F31" s="118"/>
      <c r="G31" s="118"/>
      <c r="H31" s="118"/>
      <c r="I31" s="118"/>
      <c r="J31" s="67"/>
      <c r="K31" s="202"/>
      <c r="L31" s="202"/>
      <c r="M31" s="202"/>
      <c r="N31" s="202"/>
      <c r="O31" s="202"/>
      <c r="P31" s="144"/>
      <c r="Q31" s="144"/>
      <c r="R31" s="144"/>
    </row>
    <row r="32" spans="1:18" s="38" customFormat="1" ht="15" customHeight="1" x14ac:dyDescent="0.25">
      <c r="A32" s="105"/>
      <c r="B32" s="95" t="s">
        <v>94</v>
      </c>
      <c r="C32" s="273"/>
      <c r="D32" s="273"/>
      <c r="E32" s="141"/>
      <c r="F32" s="195">
        <f>SUM(F29:F30)</f>
        <v>0</v>
      </c>
      <c r="G32" s="195">
        <f>SUM(G29:G30)</f>
        <v>0</v>
      </c>
      <c r="H32" s="195">
        <f>SUM(H29:H30)</f>
        <v>0</v>
      </c>
      <c r="I32" s="195">
        <f>SUM(I29:I30)</f>
        <v>0</v>
      </c>
      <c r="J32" s="67"/>
      <c r="K32" s="196"/>
      <c r="L32" s="196"/>
      <c r="M32" s="196"/>
      <c r="N32" s="196"/>
      <c r="O32" s="196">
        <f>SUM(O29:O30)</f>
        <v>0</v>
      </c>
      <c r="P32" s="144"/>
      <c r="Q32" s="144"/>
      <c r="R32" s="144"/>
    </row>
    <row r="33" spans="1:18" s="38" customFormat="1" ht="14" x14ac:dyDescent="0.25">
      <c r="A33" s="105"/>
      <c r="B33" s="67"/>
      <c r="C33" s="67"/>
      <c r="D33" s="67"/>
      <c r="E33" s="141"/>
      <c r="F33" s="142"/>
      <c r="G33" s="142"/>
      <c r="H33" s="142"/>
      <c r="I33" s="142"/>
      <c r="J33" s="67"/>
      <c r="K33" s="67"/>
      <c r="L33" s="67"/>
      <c r="M33" s="67"/>
      <c r="N33" s="67"/>
      <c r="O33" s="67"/>
      <c r="P33" s="144"/>
      <c r="Q33" s="144"/>
      <c r="R33" s="144"/>
    </row>
    <row r="34" spans="1:18" s="38" customFormat="1" ht="14" x14ac:dyDescent="0.25">
      <c r="A34" s="105"/>
      <c r="B34" s="95" t="s">
        <v>95</v>
      </c>
      <c r="C34" s="199"/>
      <c r="D34" s="151"/>
      <c r="E34" s="141"/>
      <c r="F34" s="200"/>
      <c r="G34" s="200"/>
      <c r="H34" s="200"/>
      <c r="I34" s="200"/>
      <c r="J34" s="67"/>
      <c r="K34" s="143"/>
      <c r="L34" s="143"/>
      <c r="M34" s="143"/>
      <c r="N34" s="143"/>
      <c r="O34" s="143"/>
      <c r="P34" s="144"/>
      <c r="Q34" s="144"/>
      <c r="R34" s="144"/>
    </row>
    <row r="35" spans="1:18" s="144" customFormat="1" ht="42" x14ac:dyDescent="0.25">
      <c r="A35" s="105">
        <v>1</v>
      </c>
      <c r="B35" s="186" t="s">
        <v>277</v>
      </c>
      <c r="C35" s="187" t="s">
        <v>278</v>
      </c>
      <c r="D35" s="151"/>
      <c r="E35" s="141"/>
      <c r="F35" s="189">
        <v>9</v>
      </c>
      <c r="G35" s="189"/>
      <c r="H35" s="189"/>
      <c r="I35" s="189"/>
      <c r="J35" s="67"/>
      <c r="K35" s="190">
        <v>0.17</v>
      </c>
      <c r="L35" s="190"/>
      <c r="M35" s="190"/>
      <c r="N35" s="190"/>
      <c r="O35" s="190">
        <f>+SUM(K35:L35)</f>
        <v>0.17</v>
      </c>
    </row>
    <row r="36" spans="1:18" s="144" customFormat="1" ht="42" x14ac:dyDescent="0.25">
      <c r="A36" s="105">
        <v>2</v>
      </c>
      <c r="B36" s="186" t="s">
        <v>277</v>
      </c>
      <c r="C36" s="187" t="s">
        <v>279</v>
      </c>
      <c r="D36" s="151"/>
      <c r="E36" s="141"/>
      <c r="F36" s="189">
        <v>-9</v>
      </c>
      <c r="G36" s="189"/>
      <c r="H36" s="189"/>
      <c r="I36" s="189"/>
      <c r="J36" s="67"/>
      <c r="K36" s="190">
        <v>-0.17</v>
      </c>
      <c r="L36" s="190"/>
      <c r="M36" s="190"/>
      <c r="N36" s="190"/>
      <c r="O36" s="190">
        <f>+SUM(K36:L36)</f>
        <v>-0.17</v>
      </c>
    </row>
    <row r="37" spans="1:18" s="144" customFormat="1" ht="14" x14ac:dyDescent="0.25">
      <c r="A37" s="105"/>
      <c r="B37" s="191"/>
      <c r="C37" s="192"/>
      <c r="D37" s="151"/>
      <c r="E37" s="141"/>
      <c r="F37" s="193"/>
      <c r="G37" s="193"/>
      <c r="H37" s="193"/>
      <c r="I37" s="193"/>
      <c r="J37" s="67"/>
      <c r="K37" s="194"/>
      <c r="L37" s="194"/>
      <c r="M37" s="194"/>
      <c r="N37" s="194"/>
      <c r="O37" s="194"/>
    </row>
    <row r="38" spans="1:18" s="144" customFormat="1" ht="14" x14ac:dyDescent="0.25">
      <c r="A38" s="105"/>
      <c r="B38" s="104" t="s">
        <v>280</v>
      </c>
      <c r="C38" s="273"/>
      <c r="D38" s="273"/>
      <c r="E38" s="141"/>
      <c r="F38" s="195">
        <f>SUM(F35:F37)</f>
        <v>0</v>
      </c>
      <c r="G38" s="195">
        <f t="shared" ref="G38:I38" si="1">SUM(G35:G37)</f>
        <v>0</v>
      </c>
      <c r="H38" s="195">
        <f t="shared" si="1"/>
        <v>0</v>
      </c>
      <c r="I38" s="195">
        <f t="shared" si="1"/>
        <v>0</v>
      </c>
      <c r="J38" s="67"/>
      <c r="K38" s="196">
        <f>SUM(K35:K37)</f>
        <v>0</v>
      </c>
      <c r="L38" s="196">
        <f t="shared" ref="L38:O38" si="2">SUM(L35:L37)</f>
        <v>0</v>
      </c>
      <c r="M38" s="196">
        <f t="shared" si="2"/>
        <v>0</v>
      </c>
      <c r="N38" s="196">
        <f t="shared" si="2"/>
        <v>0</v>
      </c>
      <c r="O38" s="196">
        <f t="shared" si="2"/>
        <v>0</v>
      </c>
      <c r="P38" s="196"/>
    </row>
    <row r="39" spans="1:18" s="31" customFormat="1" ht="14" x14ac:dyDescent="0.25">
      <c r="A39" s="50"/>
      <c r="B39" s="197"/>
      <c r="C39" s="151"/>
      <c r="D39" s="151"/>
      <c r="E39" s="141"/>
      <c r="F39" s="193"/>
      <c r="G39" s="193"/>
      <c r="H39" s="193"/>
      <c r="I39" s="193"/>
      <c r="J39" s="67"/>
      <c r="K39" s="194"/>
      <c r="L39" s="194"/>
      <c r="M39" s="194"/>
      <c r="N39" s="194"/>
      <c r="O39" s="194"/>
      <c r="P39" s="34"/>
      <c r="Q39" s="34"/>
      <c r="R39" s="34"/>
    </row>
    <row r="40" spans="1:18" s="31" customFormat="1" ht="14" x14ac:dyDescent="0.25">
      <c r="A40" s="50"/>
      <c r="B40" s="104" t="s">
        <v>62</v>
      </c>
      <c r="C40" s="67"/>
      <c r="D40" s="67"/>
      <c r="E40" s="109"/>
      <c r="F40" s="118"/>
      <c r="G40" s="118"/>
      <c r="H40" s="118"/>
      <c r="I40" s="118"/>
      <c r="J40" s="67"/>
      <c r="K40" s="143"/>
      <c r="L40" s="143"/>
      <c r="M40" s="143"/>
      <c r="N40" s="143"/>
      <c r="O40" s="143"/>
      <c r="P40" s="34"/>
      <c r="Q40" s="34"/>
      <c r="R40" s="34"/>
    </row>
    <row r="41" spans="1:18" s="38" customFormat="1" ht="14" x14ac:dyDescent="0.25">
      <c r="A41" s="105"/>
      <c r="B41" s="186"/>
      <c r="C41" s="187"/>
      <c r="D41" s="150"/>
      <c r="E41" s="188"/>
      <c r="F41" s="189"/>
      <c r="G41" s="189"/>
      <c r="H41" s="189"/>
      <c r="I41" s="189"/>
      <c r="J41" s="67"/>
      <c r="K41" s="190"/>
      <c r="L41" s="190"/>
      <c r="M41" s="190"/>
      <c r="N41" s="190"/>
      <c r="O41" s="190"/>
      <c r="P41" s="144"/>
      <c r="Q41" s="144"/>
      <c r="R41" s="144"/>
    </row>
    <row r="42" spans="1:18" s="31" customFormat="1" ht="14" x14ac:dyDescent="0.25">
      <c r="A42" s="50"/>
      <c r="B42" s="67"/>
      <c r="C42" s="67"/>
      <c r="D42" s="67"/>
      <c r="E42" s="109"/>
      <c r="F42" s="118"/>
      <c r="G42" s="118"/>
      <c r="H42" s="118"/>
      <c r="I42" s="118"/>
      <c r="J42" s="67"/>
      <c r="K42" s="143"/>
      <c r="L42" s="143"/>
      <c r="M42" s="143"/>
      <c r="N42" s="143"/>
      <c r="O42" s="143"/>
      <c r="P42" s="34"/>
      <c r="Q42" s="34"/>
      <c r="R42" s="34"/>
    </row>
    <row r="43" spans="1:18" s="31" customFormat="1" ht="15.75" customHeight="1" x14ac:dyDescent="0.25">
      <c r="A43" s="50"/>
      <c r="B43" s="273" t="s">
        <v>105</v>
      </c>
      <c r="C43" s="273"/>
      <c r="D43" s="273"/>
      <c r="E43" s="141"/>
      <c r="F43" s="195">
        <f>SUM(F41:F41)</f>
        <v>0</v>
      </c>
      <c r="G43" s="195">
        <f t="shared" ref="G43:I43" si="3">SUM(G41:G41)</f>
        <v>0</v>
      </c>
      <c r="H43" s="195">
        <f t="shared" si="3"/>
        <v>0</v>
      </c>
      <c r="I43" s="195">
        <f t="shared" si="3"/>
        <v>0</v>
      </c>
      <c r="J43" s="67"/>
      <c r="K43" s="196">
        <f>SUM(K41:K41)</f>
        <v>0</v>
      </c>
      <c r="L43" s="196"/>
      <c r="M43" s="196"/>
      <c r="N43" s="196"/>
      <c r="O43" s="196">
        <f>SUM(O41:O41)</f>
        <v>0</v>
      </c>
      <c r="P43" s="34"/>
      <c r="Q43" s="34"/>
      <c r="R43" s="34"/>
    </row>
    <row r="44" spans="1:18" s="31" customFormat="1" ht="15.75" customHeight="1" x14ac:dyDescent="0.25">
      <c r="A44" s="50"/>
      <c r="B44" s="273"/>
      <c r="C44" s="273"/>
      <c r="D44" s="273"/>
      <c r="E44" s="141"/>
      <c r="F44" s="99"/>
      <c r="G44" s="99"/>
      <c r="H44" s="99"/>
      <c r="I44" s="99"/>
      <c r="J44" s="67"/>
      <c r="K44" s="203"/>
      <c r="L44" s="203"/>
      <c r="M44" s="203"/>
      <c r="N44" s="203"/>
      <c r="O44" s="203"/>
      <c r="P44" s="34"/>
      <c r="Q44" s="34"/>
      <c r="R44" s="34"/>
    </row>
    <row r="45" spans="1:18" s="31" customFormat="1" ht="14" x14ac:dyDescent="0.25">
      <c r="A45" s="50"/>
      <c r="B45" s="104" t="s">
        <v>15</v>
      </c>
      <c r="C45" s="67"/>
      <c r="D45" s="67"/>
      <c r="E45" s="109"/>
      <c r="F45" s="118"/>
      <c r="G45" s="118"/>
      <c r="H45" s="118"/>
      <c r="I45" s="118"/>
      <c r="J45" s="67"/>
      <c r="K45" s="143"/>
      <c r="L45" s="143"/>
      <c r="M45" s="143"/>
      <c r="N45" s="143"/>
      <c r="O45" s="143"/>
      <c r="P45" s="34"/>
      <c r="Q45" s="34"/>
      <c r="R45" s="34"/>
    </row>
    <row r="46" spans="1:18" s="38" customFormat="1" ht="28" x14ac:dyDescent="0.25">
      <c r="A46" s="105"/>
      <c r="B46" s="734" t="s">
        <v>277</v>
      </c>
      <c r="C46" s="643" t="s">
        <v>281</v>
      </c>
      <c r="D46" s="150"/>
      <c r="E46" s="188"/>
      <c r="F46" s="636"/>
      <c r="G46" s="636"/>
      <c r="H46" s="636">
        <v>-10</v>
      </c>
      <c r="I46" s="636"/>
      <c r="J46" s="67"/>
      <c r="K46" s="652"/>
      <c r="L46" s="652"/>
      <c r="M46" s="652"/>
      <c r="N46" s="652"/>
      <c r="O46" s="652"/>
      <c r="P46" s="144"/>
      <c r="Q46" s="144"/>
      <c r="R46" s="144"/>
    </row>
    <row r="47" spans="1:18" s="31" customFormat="1" ht="14" x14ac:dyDescent="0.25">
      <c r="A47" s="50"/>
      <c r="B47" s="67"/>
      <c r="C47" s="67"/>
      <c r="D47" s="67"/>
      <c r="E47" s="109"/>
      <c r="F47" s="118"/>
      <c r="G47" s="118"/>
      <c r="H47" s="118"/>
      <c r="I47" s="118"/>
      <c r="J47" s="67"/>
      <c r="K47" s="143"/>
      <c r="L47" s="143"/>
      <c r="M47" s="143"/>
      <c r="N47" s="143"/>
      <c r="O47" s="143"/>
      <c r="P47" s="34"/>
      <c r="Q47" s="34"/>
      <c r="R47" s="34"/>
    </row>
    <row r="48" spans="1:18" s="31" customFormat="1" ht="15.75" customHeight="1" x14ac:dyDescent="0.25">
      <c r="A48" s="50"/>
      <c r="B48" s="158" t="s">
        <v>111</v>
      </c>
      <c r="C48" s="273"/>
      <c r="D48" s="273"/>
      <c r="E48" s="141"/>
      <c r="F48" s="195">
        <f>SUM(F46:F46)</f>
        <v>0</v>
      </c>
      <c r="G48" s="195">
        <f t="shared" ref="G48:I48" si="4">SUM(G46:G46)</f>
        <v>0</v>
      </c>
      <c r="H48" s="195">
        <f t="shared" si="4"/>
        <v>-10</v>
      </c>
      <c r="I48" s="195">
        <f t="shared" si="4"/>
        <v>0</v>
      </c>
      <c r="J48" s="67"/>
      <c r="K48" s="196">
        <f>SUM(K46:K46)</f>
        <v>0</v>
      </c>
      <c r="L48" s="196"/>
      <c r="M48" s="196"/>
      <c r="N48" s="196"/>
      <c r="O48" s="196">
        <f>SUM(O46:O46)</f>
        <v>0</v>
      </c>
      <c r="P48" s="34"/>
      <c r="Q48" s="34"/>
      <c r="R48" s="34"/>
    </row>
    <row r="49" spans="1:18" s="31" customFormat="1" ht="15.75" customHeight="1" x14ac:dyDescent="0.25">
      <c r="A49" s="50"/>
      <c r="B49" s="273"/>
      <c r="C49" s="273"/>
      <c r="D49" s="273"/>
      <c r="E49" s="141"/>
      <c r="F49" s="195"/>
      <c r="G49" s="195"/>
      <c r="H49" s="195"/>
      <c r="I49" s="195"/>
      <c r="J49" s="67"/>
      <c r="K49" s="196"/>
      <c r="L49" s="196"/>
      <c r="M49" s="196"/>
      <c r="N49" s="196"/>
      <c r="O49" s="196"/>
      <c r="P49" s="34"/>
      <c r="Q49" s="34"/>
      <c r="R49" s="34"/>
    </row>
    <row r="50" spans="1:18" s="38" customFormat="1" ht="15" customHeight="1" x14ac:dyDescent="0.25">
      <c r="A50" s="67"/>
      <c r="B50" s="158" t="s">
        <v>282</v>
      </c>
      <c r="C50" s="157"/>
      <c r="D50" s="157"/>
      <c r="E50" s="109"/>
      <c r="F50" s="195">
        <f>SUM(F8,F15,F21,F26,F32,F38,F43,F48)</f>
        <v>0</v>
      </c>
      <c r="G50" s="195">
        <f t="shared" ref="G50:I50" si="5">SUM(G8,G15,G21,G26,G32,G38,G43,G48)</f>
        <v>0</v>
      </c>
      <c r="H50" s="195">
        <f t="shared" si="5"/>
        <v>-10</v>
      </c>
      <c r="I50" s="195">
        <f t="shared" si="5"/>
        <v>0</v>
      </c>
      <c r="J50" s="99"/>
      <c r="K50" s="223">
        <f>SUM(K8,K15,K21,K26,K32,K38,K43,K48)</f>
        <v>0</v>
      </c>
      <c r="L50" s="223">
        <f t="shared" ref="L50:O50" si="6">SUM(L8,L15,L21,L26,L32,L38,L43,L48)</f>
        <v>0</v>
      </c>
      <c r="M50" s="223">
        <f t="shared" si="6"/>
        <v>0</v>
      </c>
      <c r="N50" s="223">
        <f t="shared" si="6"/>
        <v>0</v>
      </c>
      <c r="O50" s="223">
        <f t="shared" si="6"/>
        <v>0</v>
      </c>
      <c r="P50" s="144"/>
      <c r="Q50" s="144"/>
      <c r="R50" s="144"/>
    </row>
    <row r="51" spans="1:18" s="31" customFormat="1" ht="15" customHeight="1" x14ac:dyDescent="0.25">
      <c r="A51" s="50"/>
      <c r="B51" s="58"/>
      <c r="C51" s="58"/>
      <c r="D51" s="58"/>
      <c r="E51" s="48"/>
      <c r="F51" s="139"/>
      <c r="G51" s="139"/>
      <c r="H51" s="139"/>
      <c r="I51" s="139"/>
      <c r="J51" s="39"/>
      <c r="K51" s="61"/>
      <c r="L51" s="61"/>
      <c r="M51" s="61"/>
      <c r="N51" s="61"/>
      <c r="O51" s="61"/>
      <c r="P51" s="34"/>
      <c r="Q51" s="34"/>
      <c r="R51" s="34"/>
    </row>
    <row r="52" spans="1:18" s="31" customFormat="1" ht="14" x14ac:dyDescent="0.25">
      <c r="A52" s="50"/>
      <c r="B52" s="39"/>
      <c r="C52" s="39"/>
      <c r="D52" s="39"/>
      <c r="E52" s="63"/>
      <c r="F52" s="136"/>
      <c r="G52" s="136"/>
      <c r="H52" s="136"/>
      <c r="I52" s="136"/>
      <c r="J52" s="39"/>
      <c r="K52" s="39"/>
      <c r="L52" s="39"/>
      <c r="M52" s="39"/>
      <c r="N52" s="39"/>
      <c r="O52" s="39"/>
      <c r="P52" s="34"/>
      <c r="Q52" s="34"/>
      <c r="R52" s="34"/>
    </row>
    <row r="53" spans="1:18" s="31" customFormat="1" ht="14" x14ac:dyDescent="0.25">
      <c r="A53" s="50"/>
      <c r="B53" s="644"/>
      <c r="C53" s="41" t="s">
        <v>4</v>
      </c>
      <c r="D53" s="41"/>
      <c r="E53" s="63"/>
      <c r="F53" s="39"/>
      <c r="G53" s="39"/>
      <c r="H53" s="39"/>
      <c r="I53" s="39"/>
      <c r="J53" s="39"/>
      <c r="K53" s="39"/>
      <c r="L53" s="39"/>
      <c r="M53" s="39"/>
      <c r="N53" s="39"/>
      <c r="O53" s="39"/>
      <c r="P53" s="34"/>
      <c r="Q53" s="34"/>
      <c r="R53" s="34"/>
    </row>
    <row r="54" spans="1:18" s="31" customFormat="1" ht="14" x14ac:dyDescent="0.25">
      <c r="A54" s="111"/>
      <c r="B54" s="637"/>
      <c r="C54" s="41" t="s">
        <v>5</v>
      </c>
      <c r="D54" s="34"/>
      <c r="E54" s="35"/>
      <c r="F54" s="34"/>
      <c r="G54" s="34"/>
      <c r="H54" s="34"/>
      <c r="I54" s="34"/>
      <c r="J54" s="34"/>
      <c r="K54" s="34"/>
      <c r="L54" s="34"/>
      <c r="M54" s="34"/>
      <c r="N54" s="34"/>
      <c r="O54" s="34"/>
      <c r="P54" s="34"/>
      <c r="Q54" s="34"/>
      <c r="R54" s="34"/>
    </row>
    <row r="55" spans="1:18" s="31" customFormat="1" ht="12.75" customHeight="1" x14ac:dyDescent="0.25">
      <c r="A55" s="111"/>
      <c r="B55" s="34"/>
      <c r="C55" s="34"/>
      <c r="D55" s="34"/>
      <c r="E55" s="35"/>
      <c r="F55" s="34"/>
      <c r="G55" s="34"/>
      <c r="H55" s="34"/>
      <c r="I55" s="34"/>
      <c r="J55" s="34"/>
      <c r="K55" s="34"/>
      <c r="L55" s="34"/>
      <c r="M55" s="34"/>
      <c r="N55" s="34"/>
      <c r="O55" s="34"/>
      <c r="P55" s="34"/>
      <c r="Q55" s="34"/>
      <c r="R55" s="34"/>
    </row>
    <row r="56" spans="1:18" s="31" customFormat="1" ht="12.75" hidden="1" customHeight="1" x14ac:dyDescent="0.25">
      <c r="A56" s="111"/>
      <c r="B56" s="34"/>
      <c r="C56" s="112" t="s">
        <v>49</v>
      </c>
      <c r="D56" s="112"/>
      <c r="E56" s="113" t="s">
        <v>50</v>
      </c>
      <c r="F56" s="125" t="s">
        <v>79</v>
      </c>
      <c r="G56" s="125" t="s">
        <v>80</v>
      </c>
      <c r="H56" s="125" t="s">
        <v>81</v>
      </c>
      <c r="I56" s="125" t="s">
        <v>82</v>
      </c>
      <c r="J56" s="34"/>
      <c r="K56" s="34"/>
      <c r="L56" s="34"/>
      <c r="M56" s="34"/>
      <c r="N56" s="34"/>
      <c r="O56" s="34"/>
      <c r="P56" s="34"/>
      <c r="Q56" s="34"/>
      <c r="R56" s="34"/>
    </row>
    <row r="57" spans="1:18" s="31" customFormat="1" ht="12.75" hidden="1" customHeight="1" x14ac:dyDescent="0.25">
      <c r="A57" s="111"/>
      <c r="B57" s="34"/>
      <c r="C57" s="112"/>
      <c r="D57" s="112"/>
      <c r="E57" s="115" t="s">
        <v>54</v>
      </c>
      <c r="F57" s="204">
        <f t="shared" ref="F57:I59" si="7">SUMIF($E$18:$E$19,$E57,F$18:F$19)</f>
        <v>0</v>
      </c>
      <c r="G57" s="204">
        <f t="shared" si="7"/>
        <v>0</v>
      </c>
      <c r="H57" s="204">
        <f t="shared" si="7"/>
        <v>0</v>
      </c>
      <c r="I57" s="204">
        <f t="shared" si="7"/>
        <v>0</v>
      </c>
      <c r="J57" s="116"/>
      <c r="K57" s="34"/>
      <c r="L57" s="34"/>
      <c r="M57" s="34"/>
      <c r="N57" s="34"/>
      <c r="O57" s="34"/>
      <c r="P57" s="34"/>
      <c r="Q57" s="34"/>
      <c r="R57" s="34"/>
    </row>
    <row r="58" spans="1:18" s="31" customFormat="1" ht="12.75" hidden="1" customHeight="1" x14ac:dyDescent="0.25">
      <c r="A58" s="111"/>
      <c r="B58" s="34"/>
      <c r="C58" s="112"/>
      <c r="D58" s="112"/>
      <c r="E58" s="115" t="s">
        <v>55</v>
      </c>
      <c r="F58" s="204">
        <f t="shared" si="7"/>
        <v>0</v>
      </c>
      <c r="G58" s="204">
        <f t="shared" si="7"/>
        <v>0</v>
      </c>
      <c r="H58" s="204">
        <f t="shared" si="7"/>
        <v>0</v>
      </c>
      <c r="I58" s="204">
        <f t="shared" si="7"/>
        <v>0</v>
      </c>
      <c r="J58" s="116"/>
      <c r="K58" s="34"/>
      <c r="L58" s="34"/>
      <c r="M58" s="34"/>
      <c r="N58" s="34"/>
      <c r="O58" s="34"/>
      <c r="P58" s="34"/>
      <c r="Q58" s="34"/>
      <c r="R58" s="34"/>
    </row>
    <row r="59" spans="1:18" s="31" customFormat="1" ht="12.75" hidden="1" customHeight="1" x14ac:dyDescent="0.25">
      <c r="A59" s="111"/>
      <c r="B59" s="34"/>
      <c r="C59" s="112"/>
      <c r="D59" s="112"/>
      <c r="E59" s="115" t="s">
        <v>56</v>
      </c>
      <c r="F59" s="204">
        <f t="shared" si="7"/>
        <v>0</v>
      </c>
      <c r="G59" s="204">
        <f t="shared" si="7"/>
        <v>0</v>
      </c>
      <c r="H59" s="204">
        <f t="shared" si="7"/>
        <v>0</v>
      </c>
      <c r="I59" s="204">
        <f t="shared" si="7"/>
        <v>0</v>
      </c>
      <c r="J59" s="116"/>
      <c r="K59" s="34"/>
      <c r="L59" s="34"/>
      <c r="M59" s="34"/>
      <c r="N59" s="34"/>
      <c r="O59" s="34"/>
      <c r="P59" s="34"/>
      <c r="Q59" s="34"/>
      <c r="R59" s="34"/>
    </row>
    <row r="60" spans="1:18" s="31" customFormat="1" ht="12.75" hidden="1" customHeight="1" x14ac:dyDescent="0.3">
      <c r="A60" s="111"/>
      <c r="B60" s="34"/>
      <c r="C60" s="112"/>
      <c r="D60" s="112"/>
      <c r="E60" s="114" t="s">
        <v>57</v>
      </c>
      <c r="F60" s="117">
        <f>SUM(F57:F59)</f>
        <v>0</v>
      </c>
      <c r="G60" s="117">
        <f>SUM(G57:G59)</f>
        <v>0</v>
      </c>
      <c r="H60" s="117">
        <f>SUM(H57:H59)</f>
        <v>0</v>
      </c>
      <c r="I60" s="117">
        <f>SUM(I57:I59)</f>
        <v>0</v>
      </c>
      <c r="J60" s="27"/>
      <c r="K60" s="34"/>
      <c r="L60" s="34"/>
      <c r="M60" s="34"/>
      <c r="N60" s="34"/>
      <c r="O60" s="34"/>
      <c r="P60" s="34"/>
      <c r="Q60" s="34"/>
      <c r="R60" s="34"/>
    </row>
    <row r="61" spans="1:18" s="31" customFormat="1" ht="12.75" hidden="1" customHeight="1" x14ac:dyDescent="0.25">
      <c r="A61" s="111"/>
      <c r="B61" s="34"/>
      <c r="C61" s="112"/>
      <c r="D61" s="112"/>
      <c r="E61" s="35"/>
      <c r="F61" s="34"/>
      <c r="G61" s="34"/>
      <c r="H61" s="34"/>
      <c r="I61" s="34"/>
      <c r="J61" s="34"/>
      <c r="K61" s="34"/>
      <c r="L61" s="34"/>
      <c r="M61" s="34"/>
      <c r="N61" s="34"/>
      <c r="O61" s="34"/>
      <c r="P61" s="34"/>
      <c r="Q61" s="34"/>
      <c r="R61" s="34"/>
    </row>
    <row r="62" spans="1:18" s="31" customFormat="1" ht="12.75" hidden="1" customHeight="1" x14ac:dyDescent="0.25">
      <c r="A62" s="111"/>
      <c r="B62" s="34"/>
      <c r="C62" s="112" t="s">
        <v>12</v>
      </c>
      <c r="D62" s="112"/>
      <c r="E62" s="113" t="s">
        <v>50</v>
      </c>
      <c r="F62" s="125" t="s">
        <v>79</v>
      </c>
      <c r="G62" s="125" t="s">
        <v>80</v>
      </c>
      <c r="H62" s="125" t="s">
        <v>81</v>
      </c>
      <c r="I62" s="125" t="s">
        <v>82</v>
      </c>
      <c r="J62" s="34"/>
      <c r="K62" s="34"/>
      <c r="L62" s="34"/>
      <c r="M62" s="34"/>
      <c r="N62" s="34"/>
      <c r="O62" s="34"/>
      <c r="P62" s="34"/>
      <c r="Q62" s="34"/>
      <c r="R62" s="34"/>
    </row>
    <row r="63" spans="1:18" s="31" customFormat="1" ht="12.75" hidden="1" customHeight="1" x14ac:dyDescent="0.25">
      <c r="A63" s="111"/>
      <c r="B63" s="34"/>
      <c r="C63" s="112"/>
      <c r="D63" s="112"/>
      <c r="E63" s="115" t="s">
        <v>54</v>
      </c>
      <c r="F63" s="204">
        <f t="shared" ref="F63:I65" ca="1" si="8">SUMIF($E$29:$E$30,$E63,F$30:F$30)</f>
        <v>0</v>
      </c>
      <c r="G63" s="204">
        <f t="shared" ca="1" si="8"/>
        <v>0</v>
      </c>
      <c r="H63" s="204">
        <f t="shared" ca="1" si="8"/>
        <v>0</v>
      </c>
      <c r="I63" s="204">
        <f t="shared" ca="1" si="8"/>
        <v>0</v>
      </c>
      <c r="J63" s="116"/>
      <c r="K63" s="34"/>
      <c r="L63" s="34"/>
      <c r="M63" s="34"/>
      <c r="N63" s="34"/>
      <c r="O63" s="34"/>
      <c r="P63" s="34"/>
      <c r="Q63" s="34"/>
      <c r="R63" s="34"/>
    </row>
    <row r="64" spans="1:18" s="31" customFormat="1" ht="12.75" hidden="1" customHeight="1" x14ac:dyDescent="0.25">
      <c r="A64" s="111"/>
      <c r="B64" s="34"/>
      <c r="C64" s="112"/>
      <c r="D64" s="112"/>
      <c r="E64" s="115" t="s">
        <v>55</v>
      </c>
      <c r="F64" s="204">
        <f t="shared" ca="1" si="8"/>
        <v>0</v>
      </c>
      <c r="G64" s="204">
        <f t="shared" ca="1" si="8"/>
        <v>0</v>
      </c>
      <c r="H64" s="204">
        <f t="shared" ca="1" si="8"/>
        <v>0</v>
      </c>
      <c r="I64" s="204">
        <f t="shared" ca="1" si="8"/>
        <v>0</v>
      </c>
      <c r="J64" s="116"/>
      <c r="K64" s="34"/>
      <c r="L64" s="34"/>
      <c r="M64" s="34"/>
      <c r="N64" s="34"/>
      <c r="O64" s="34"/>
      <c r="P64" s="34"/>
      <c r="Q64" s="34"/>
      <c r="R64" s="34"/>
    </row>
    <row r="65" spans="1:18" s="31" customFormat="1" ht="12.75" hidden="1" customHeight="1" x14ac:dyDescent="0.25">
      <c r="A65" s="111"/>
      <c r="B65" s="34"/>
      <c r="C65" s="112"/>
      <c r="D65" s="112"/>
      <c r="E65" s="115" t="s">
        <v>56</v>
      </c>
      <c r="F65" s="204">
        <f t="shared" ca="1" si="8"/>
        <v>0</v>
      </c>
      <c r="G65" s="204">
        <f t="shared" ca="1" si="8"/>
        <v>0</v>
      </c>
      <c r="H65" s="204">
        <f t="shared" ca="1" si="8"/>
        <v>0</v>
      </c>
      <c r="I65" s="204">
        <f t="shared" ca="1" si="8"/>
        <v>0</v>
      </c>
      <c r="J65" s="116"/>
      <c r="K65" s="34"/>
      <c r="L65" s="34"/>
      <c r="M65" s="34"/>
      <c r="N65" s="34"/>
      <c r="O65" s="34"/>
      <c r="P65" s="34"/>
      <c r="Q65" s="34"/>
      <c r="R65" s="34"/>
    </row>
    <row r="66" spans="1:18" s="31" customFormat="1" ht="12.75" hidden="1" customHeight="1" x14ac:dyDescent="0.3">
      <c r="A66" s="111"/>
      <c r="B66" s="34"/>
      <c r="C66" s="112"/>
      <c r="D66" s="112"/>
      <c r="E66" s="114" t="s">
        <v>57</v>
      </c>
      <c r="F66" s="117">
        <f ca="1">SUM(F63:F65)</f>
        <v>0</v>
      </c>
      <c r="G66" s="117">
        <f ca="1">SUM(G63:G65)</f>
        <v>0</v>
      </c>
      <c r="H66" s="117">
        <f ca="1">SUM(H63:H65)</f>
        <v>0</v>
      </c>
      <c r="I66" s="117">
        <f ca="1">SUM(I63:I65)</f>
        <v>0</v>
      </c>
      <c r="J66" s="27"/>
      <c r="K66" s="34"/>
      <c r="L66" s="34"/>
      <c r="M66" s="34"/>
      <c r="N66" s="34"/>
      <c r="O66" s="34"/>
      <c r="P66" s="34"/>
      <c r="Q66" s="34"/>
      <c r="R66" s="34"/>
    </row>
    <row r="67" spans="1:18" s="31" customFormat="1" ht="12.75" hidden="1" customHeight="1" x14ac:dyDescent="0.25">
      <c r="A67" s="111"/>
      <c r="B67" s="34"/>
      <c r="C67" s="112"/>
      <c r="D67" s="112"/>
      <c r="E67" s="35"/>
      <c r="F67" s="34"/>
      <c r="G67" s="34"/>
      <c r="H67" s="34"/>
      <c r="I67" s="34"/>
      <c r="J67" s="34"/>
      <c r="K67" s="34"/>
      <c r="L67" s="34"/>
      <c r="M67" s="34"/>
      <c r="N67" s="34"/>
      <c r="O67" s="34"/>
      <c r="P67" s="34"/>
      <c r="Q67" s="34"/>
      <c r="R67" s="34"/>
    </row>
    <row r="68" spans="1:18" s="31" customFormat="1" ht="12.75" hidden="1" customHeight="1" x14ac:dyDescent="0.25">
      <c r="A68" s="111"/>
      <c r="B68" s="34"/>
      <c r="C68" s="112" t="s">
        <v>58</v>
      </c>
      <c r="D68" s="112"/>
      <c r="E68" s="113" t="s">
        <v>50</v>
      </c>
      <c r="F68" s="125" t="s">
        <v>79</v>
      </c>
      <c r="G68" s="125" t="s">
        <v>80</v>
      </c>
      <c r="H68" s="125" t="s">
        <v>81</v>
      </c>
      <c r="I68" s="125" t="s">
        <v>82</v>
      </c>
      <c r="J68" s="34"/>
      <c r="K68" s="34"/>
      <c r="L68" s="34"/>
      <c r="M68" s="34"/>
      <c r="N68" s="34"/>
      <c r="O68" s="34"/>
      <c r="P68" s="34"/>
      <c r="Q68" s="34"/>
      <c r="R68" s="34"/>
    </row>
    <row r="69" spans="1:18" s="31" customFormat="1" ht="12.75" hidden="1" customHeight="1" x14ac:dyDescent="0.25">
      <c r="A69" s="111"/>
      <c r="B69" s="34"/>
      <c r="C69" s="34"/>
      <c r="D69" s="34"/>
      <c r="E69" s="115" t="s">
        <v>54</v>
      </c>
      <c r="F69" s="204">
        <f t="shared" ref="F69:I71" si="9">SUMIF($E$46:$E$46,$E69,F$46:F$46)</f>
        <v>0</v>
      </c>
      <c r="G69" s="204">
        <f t="shared" si="9"/>
        <v>0</v>
      </c>
      <c r="H69" s="204">
        <f t="shared" si="9"/>
        <v>0</v>
      </c>
      <c r="I69" s="204">
        <f t="shared" si="9"/>
        <v>0</v>
      </c>
      <c r="J69" s="116"/>
      <c r="K69" s="34"/>
      <c r="L69" s="34"/>
      <c r="M69" s="34"/>
      <c r="N69" s="34"/>
      <c r="O69" s="34"/>
      <c r="P69" s="34"/>
      <c r="Q69" s="34"/>
      <c r="R69" s="34"/>
    </row>
    <row r="70" spans="1:18" s="31" customFormat="1" ht="12.75" hidden="1" customHeight="1" x14ac:dyDescent="0.25">
      <c r="A70" s="111"/>
      <c r="B70" s="34"/>
      <c r="C70" s="34"/>
      <c r="D70" s="34"/>
      <c r="E70" s="115" t="s">
        <v>55</v>
      </c>
      <c r="F70" s="204">
        <f t="shared" si="9"/>
        <v>0</v>
      </c>
      <c r="G70" s="204">
        <f t="shared" si="9"/>
        <v>0</v>
      </c>
      <c r="H70" s="204">
        <f t="shared" si="9"/>
        <v>0</v>
      </c>
      <c r="I70" s="204">
        <f t="shared" si="9"/>
        <v>0</v>
      </c>
      <c r="J70" s="116"/>
      <c r="K70" s="34"/>
      <c r="L70" s="34"/>
      <c r="M70" s="34"/>
      <c r="N70" s="34"/>
      <c r="O70" s="34"/>
      <c r="P70" s="34"/>
      <c r="Q70" s="34"/>
      <c r="R70" s="34"/>
    </row>
    <row r="71" spans="1:18" s="31" customFormat="1" ht="12.75" hidden="1" customHeight="1" x14ac:dyDescent="0.25">
      <c r="A71" s="111"/>
      <c r="B71" s="34"/>
      <c r="C71" s="34"/>
      <c r="D71" s="34"/>
      <c r="E71" s="115" t="s">
        <v>56</v>
      </c>
      <c r="F71" s="204">
        <f t="shared" si="9"/>
        <v>0</v>
      </c>
      <c r="G71" s="204">
        <f t="shared" si="9"/>
        <v>0</v>
      </c>
      <c r="H71" s="204">
        <f t="shared" si="9"/>
        <v>0</v>
      </c>
      <c r="I71" s="204">
        <f t="shared" si="9"/>
        <v>0</v>
      </c>
      <c r="J71" s="116"/>
      <c r="K71" s="34"/>
      <c r="L71" s="34"/>
      <c r="M71" s="34"/>
      <c r="N71" s="34"/>
      <c r="O71" s="34"/>
      <c r="P71" s="34"/>
      <c r="Q71" s="34"/>
      <c r="R71" s="34"/>
    </row>
    <row r="72" spans="1:18" s="31" customFormat="1" ht="12.75" hidden="1" customHeight="1" x14ac:dyDescent="0.3">
      <c r="A72" s="111"/>
      <c r="B72" s="34"/>
      <c r="C72" s="34"/>
      <c r="D72" s="34"/>
      <c r="E72" s="114" t="s">
        <v>57</v>
      </c>
      <c r="F72" s="117">
        <f>SUM(F69:F71)</f>
        <v>0</v>
      </c>
      <c r="G72" s="117">
        <f>SUM(G69:G71)</f>
        <v>0</v>
      </c>
      <c r="H72" s="117">
        <f>SUM(H69:H71)</f>
        <v>0</v>
      </c>
      <c r="I72" s="117">
        <f>SUM(I69:I71)</f>
        <v>0</v>
      </c>
      <c r="J72" s="27"/>
      <c r="K72" s="34"/>
      <c r="L72" s="34"/>
      <c r="M72" s="34"/>
      <c r="N72" s="34"/>
      <c r="O72" s="34"/>
      <c r="P72" s="34"/>
      <c r="Q72" s="34"/>
      <c r="R72" s="34"/>
    </row>
    <row r="73" spans="1:18" s="31" customFormat="1" ht="12.75" hidden="1" customHeight="1" x14ac:dyDescent="0.25">
      <c r="A73" s="111"/>
      <c r="B73" s="34"/>
      <c r="C73" s="34"/>
      <c r="D73" s="34"/>
      <c r="E73" s="35"/>
      <c r="F73" s="34"/>
      <c r="G73" s="34"/>
      <c r="H73" s="34"/>
      <c r="I73" s="34"/>
      <c r="J73" s="34"/>
      <c r="K73" s="34"/>
      <c r="L73" s="34"/>
      <c r="M73" s="34"/>
      <c r="N73" s="34"/>
      <c r="O73" s="34"/>
      <c r="P73" s="34"/>
      <c r="Q73" s="34"/>
      <c r="R73" s="34"/>
    </row>
    <row r="74" spans="1:18" s="31" customFormat="1" ht="12.75" hidden="1" customHeight="1" x14ac:dyDescent="0.25">
      <c r="A74" s="111"/>
      <c r="B74" s="34"/>
      <c r="C74" s="34"/>
      <c r="D74" s="34"/>
      <c r="E74" s="35"/>
      <c r="F74" s="34"/>
      <c r="G74" s="34"/>
      <c r="H74" s="34"/>
      <c r="I74" s="34"/>
      <c r="J74" s="34"/>
      <c r="K74" s="34"/>
      <c r="L74" s="34"/>
      <c r="M74" s="34"/>
      <c r="N74" s="34"/>
      <c r="O74" s="34"/>
      <c r="P74" s="34"/>
      <c r="Q74" s="34"/>
      <c r="R74" s="34"/>
    </row>
    <row r="75" spans="1:18" ht="12.75" hidden="1" customHeight="1" x14ac:dyDescent="0.25"/>
    <row r="76" spans="1:18" ht="12.75" hidden="1" customHeight="1" x14ac:dyDescent="0.25">
      <c r="B76" s="132" t="s">
        <v>113</v>
      </c>
      <c r="C76" s="132"/>
      <c r="D76" s="132"/>
      <c r="E76" s="128"/>
      <c r="F76" s="134">
        <v>0</v>
      </c>
      <c r="G76" s="134">
        <v>0</v>
      </c>
      <c r="H76" s="134">
        <v>0</v>
      </c>
      <c r="I76" s="134">
        <v>0</v>
      </c>
    </row>
    <row r="77" spans="1:18" ht="12.75" hidden="1" customHeight="1" x14ac:dyDescent="0.25">
      <c r="B77" s="132"/>
      <c r="C77" s="132"/>
      <c r="D77" s="132"/>
      <c r="E77" s="128"/>
      <c r="F77" s="133"/>
      <c r="G77" s="133"/>
      <c r="H77" s="133"/>
      <c r="I77" s="133"/>
    </row>
    <row r="78" spans="1:18" ht="12.75" hidden="1" customHeight="1" x14ac:dyDescent="0.25">
      <c r="B78" s="132" t="s">
        <v>114</v>
      </c>
      <c r="C78" s="132"/>
      <c r="D78" s="132"/>
      <c r="E78" s="128"/>
      <c r="F78" s="130">
        <f>F50-F76</f>
        <v>0</v>
      </c>
      <c r="G78" s="130">
        <f>G50-G76</f>
        <v>0</v>
      </c>
      <c r="H78" s="130">
        <f>H50-H76</f>
        <v>-10</v>
      </c>
      <c r="I78" s="130">
        <f>I50-I76</f>
        <v>0</v>
      </c>
    </row>
    <row r="79" spans="1:18" ht="12.75" customHeight="1" x14ac:dyDescent="0.25"/>
    <row r="80" spans="1:18"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sheetData>
  <customSheetViews>
    <customSheetView guid="{242A1D50-B023-4375-88F3-03330C83BB86}" scale="80" showPageBreaks="1" showGridLines="0" fitToPage="1" printArea="1" hiddenRows="1" topLeftCell="B1">
      <pane ySplit="3" topLeftCell="A59" activePane="bottomLeft" state="frozen"/>
      <selection pane="bottomLeft" activeCell="F40" sqref="F40"/>
      <rowBreaks count="1" manualBreakCount="1">
        <brk id="38" max="16383" man="1"/>
      </rowBreaks>
      <pageMargins left="0" right="0" top="0" bottom="0" header="0" footer="0"/>
      <pageSetup paperSize="9" scale="68"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showGridLines="0" fitToPage="1" hiddenRows="1" topLeftCell="B1">
      <pane ySplit="3" topLeftCell="A59" activePane="bottomLeft" state="frozen"/>
      <selection pane="bottomLeft" activeCell="F40" sqref="F40"/>
      <rowBreaks count="1" manualBreakCount="1">
        <brk id="38" max="16383" man="1"/>
      </rowBreaks>
      <pageMargins left="0" right="0" top="0" bottom="0" header="0" footer="0"/>
      <pageSetup paperSize="9" scale="68"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80" showGridLines="0" fitToPage="1" hiddenRows="1" topLeftCell="B1">
      <pane ySplit="3" topLeftCell="A4" activePane="bottomLeft" state="frozen"/>
      <selection pane="bottomLeft" activeCell="F40" sqref="F40"/>
      <rowBreaks count="1" manualBreakCount="1">
        <brk id="38" max="16383" man="1"/>
      </rowBreaks>
      <pageMargins left="0" right="0" top="0" bottom="0" header="0" footer="0"/>
      <pageSetup paperSize="9" scale="68"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80" showGridLines="0" fitToPage="1" printArea="1" hiddenRows="1" topLeftCell="B1">
      <pane ySplit="3" topLeftCell="A7" activePane="bottomLeft" state="frozen"/>
      <selection pane="bottomLeft" activeCell="R24" sqref="R24"/>
      <rowBreaks count="1" manualBreakCount="1">
        <brk id="38" max="16383" man="1"/>
      </rowBreaks>
      <pageMargins left="0" right="0" top="0" bottom="0" header="0" footer="0"/>
      <pageSetup paperSize="9" scale="68"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80" showGridLines="0" fitToPage="1" hiddenRows="1" topLeftCell="B1">
      <pane ySplit="3" topLeftCell="A4" activePane="bottomLeft" state="frozen"/>
      <selection pane="bottomLeft" activeCell="Q23" sqref="Q23"/>
      <rowBreaks count="1" manualBreakCount="1">
        <brk id="38" max="16383" man="1"/>
      </rowBreaks>
      <pageMargins left="0" right="0" top="0" bottom="0" header="0" footer="0"/>
      <pageSetup paperSize="9" scale="68"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80" showGridLines="0" fitToPage="1" hiddenRows="1">
      <pane ySplit="3" topLeftCell="A4" activePane="bottomLeft" state="frozen"/>
      <selection pane="bottomLeft" activeCell="T47" sqref="T47"/>
      <rowBreaks count="1" manualBreakCount="1">
        <brk id="38" max="16383" man="1"/>
      </rowBreaks>
      <pageMargins left="0" right="0" top="0" bottom="0" header="0" footer="0"/>
      <pageSetup paperSize="9" scale="68"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80" showPageBreaks="1" showGridLines="0" fitToPage="1" printArea="1" hiddenRows="1" topLeftCell="B1">
      <pane ySplit="3" topLeftCell="A48" activePane="bottomLeft" state="frozen"/>
      <selection pane="bottomLeft" activeCell="Q18" sqref="Q18"/>
      <rowBreaks count="1" manualBreakCount="1">
        <brk id="38" max="16383" man="1"/>
      </rowBreaks>
      <pageMargins left="0" right="0" top="0" bottom="0" header="0" footer="0"/>
      <pageSetup paperSize="9" scale="68" fitToHeight="0" orientation="landscape" r:id="rId7"/>
      <headerFooter alignWithMargins="0">
        <oddHeader>&amp;C&amp;"Arial,Bold"General Fund Budget Proposals Summary&amp;R&amp;"Arial,Bold"Appendix 3</oddHeader>
        <oddFooter>&amp;C&amp;P of &amp;N</oddFooter>
      </headerFooter>
    </customSheetView>
  </customSheetViews>
  <conditionalFormatting sqref="E48:F49 G48:I50">
    <cfRule type="cellIs" dxfId="48" priority="1" stopIfTrue="1" operator="equal">
      <formula>0</formula>
    </cfRule>
  </conditionalFormatting>
  <conditionalFormatting sqref="E6:I8 K8:O8 E11:I15 K15:O15 E18:I21 K21:O21 F23:I26 K26:O26 F29:I32 K32:O32 K38:P38 E41:I41 E43:I44 K43:O44 E46:I46 K48:O49 F50:O50 E51:I51 K51:O51 F76:I76">
    <cfRule type="cellIs" dxfId="47" priority="181" stopIfTrue="1" operator="equal">
      <formula>0</formula>
    </cfRule>
  </conditionalFormatting>
  <conditionalFormatting sqref="E34:I39">
    <cfRule type="cellIs" dxfId="46" priority="2" stopIfTrue="1" operator="equal">
      <formula>0</formula>
    </cfRule>
  </conditionalFormatting>
  <conditionalFormatting sqref="O6 E23 E26 E32">
    <cfRule type="cellIs" dxfId="45" priority="384" stopIfTrue="1" operator="equal">
      <formula>0</formula>
    </cfRule>
  </conditionalFormatting>
  <conditionalFormatting sqref="O18:O19">
    <cfRule type="cellIs" dxfId="44" priority="155" stopIfTrue="1" operator="equal">
      <formula>0</formula>
    </cfRule>
  </conditionalFormatting>
  <conditionalFormatting sqref="O24:O25">
    <cfRule type="cellIs" dxfId="43" priority="253" stopIfTrue="1" operator="equal">
      <formula>0</formula>
    </cfRule>
  </conditionalFormatting>
  <conditionalFormatting sqref="O29:O30">
    <cfRule type="cellIs" dxfId="42" priority="258" stopIfTrue="1" operator="equal">
      <formula>0</formula>
    </cfRule>
  </conditionalFormatting>
  <conditionalFormatting sqref="O46">
    <cfRule type="cellIs" dxfId="41" priority="214" stopIfTrue="1" operator="equal">
      <formula>0</formula>
    </cfRule>
  </conditionalFormatting>
  <pageMargins left="0.74803149606299213" right="0.74803149606299213" top="0.98425196850393704" bottom="0.98425196850393704" header="0.51181102362204722" footer="0.51181102362204722"/>
  <pageSetup paperSize="9" scale="68" fitToHeight="0" orientation="landscape" r:id="rId8"/>
  <headerFooter alignWithMargins="0">
    <oddHeader>&amp;C&amp;"Arial,Bold"General Fund Budget Proposals Summary&amp;R&amp;"Arial,Bold"Appendix 3</oddHeader>
    <oddFooter>&amp;C&amp;P of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FF"/>
    <pageSetUpPr fitToPage="1"/>
  </sheetPr>
  <dimension ref="A1:AQ199"/>
  <sheetViews>
    <sheetView zoomScale="85" zoomScaleNormal="85" workbookViewId="0">
      <pane xSplit="1" ySplit="4" topLeftCell="B5" activePane="bottomRight" state="frozen"/>
      <selection pane="topRight" activeCell="B1" sqref="B1"/>
      <selection pane="bottomLeft" activeCell="A8" sqref="A8"/>
      <selection pane="bottomRight" activeCell="F113" sqref="F113"/>
    </sheetView>
  </sheetViews>
  <sheetFormatPr defaultColWidth="9.453125" defaultRowHeight="13" outlineLevelRow="1" x14ac:dyDescent="0.3"/>
  <cols>
    <col min="1" max="1" width="35.26953125" style="126" bestFit="1" customWidth="1"/>
    <col min="2" max="2" width="11.54296875" style="217" customWidth="1"/>
    <col min="3" max="3" width="10.54296875" style="217" customWidth="1"/>
    <col min="4" max="4" width="9.54296875" style="593" customWidth="1"/>
    <col min="5" max="5" width="10.54296875" style="217" customWidth="1"/>
    <col min="6" max="6" width="9.54296875" style="593" customWidth="1"/>
    <col min="7" max="7" width="13.453125" style="217" bestFit="1" customWidth="1"/>
    <col min="8" max="8" width="11.453125" style="593" customWidth="1"/>
    <col min="9" max="9" width="11.453125" style="217" bestFit="1" customWidth="1"/>
    <col min="10" max="10" width="12.54296875" style="593" bestFit="1" customWidth="1"/>
    <col min="11" max="11" width="10.54296875" style="217" customWidth="1"/>
    <col min="12" max="12" width="15.1796875" style="593" customWidth="1"/>
    <col min="13" max="13" width="12.54296875" style="217" customWidth="1"/>
    <col min="14" max="14" width="12.26953125" style="593" customWidth="1"/>
    <col min="15" max="15" width="12.81640625" style="611" bestFit="1" customWidth="1"/>
    <col min="16" max="16" width="13.1796875" style="593" bestFit="1" customWidth="1"/>
    <col min="17" max="17" width="11.453125" style="217" bestFit="1" customWidth="1"/>
    <col min="18" max="20" width="9.54296875" style="217" customWidth="1"/>
    <col min="21" max="21" width="15.453125" style="217" customWidth="1"/>
    <col min="22" max="22" width="9.54296875" style="217" customWidth="1"/>
    <col min="23" max="24" width="9.54296875" style="217" hidden="1" customWidth="1"/>
    <col min="25" max="26" width="9.54296875" style="217" customWidth="1"/>
    <col min="27" max="27" width="11.81640625" style="763" customWidth="1"/>
    <col min="28" max="29" width="12.54296875" style="126" customWidth="1"/>
    <col min="30" max="30" width="1.453125" style="126" customWidth="1"/>
    <col min="31" max="31" width="11.453125" style="126" customWidth="1"/>
    <col min="32" max="32" width="15" style="126" customWidth="1"/>
    <col min="33" max="33" width="10.54296875" style="126" customWidth="1"/>
    <col min="34" max="34" width="11.453125" style="258" customWidth="1"/>
    <col min="35" max="35" width="8.54296875" style="258" customWidth="1"/>
    <col min="36" max="38" width="9.54296875" style="268" customWidth="1"/>
    <col min="39" max="39" width="6" style="268" customWidth="1"/>
    <col min="40" max="40" width="10" style="152" customWidth="1"/>
    <col min="41" max="41" width="9.453125" style="152" customWidth="1"/>
    <col min="42" max="42" width="9.453125" style="152"/>
    <col min="43" max="16384" width="9.453125" style="126"/>
  </cols>
  <sheetData>
    <row r="1" spans="1:42" ht="15.75" customHeight="1" x14ac:dyDescent="0.3">
      <c r="A1" s="873" t="s">
        <v>1</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218"/>
      <c r="AE1" s="218"/>
      <c r="AF1" s="218"/>
    </row>
    <row r="2" spans="1:42" ht="15.75" customHeight="1" x14ac:dyDescent="0.3">
      <c r="A2" s="873" t="s">
        <v>2</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218"/>
      <c r="AE2" s="218"/>
      <c r="AF2" s="218"/>
      <c r="AH2" s="258" t="s">
        <v>3</v>
      </c>
    </row>
    <row r="3" spans="1:42" ht="14" x14ac:dyDescent="0.3">
      <c r="A3" s="218"/>
      <c r="B3" s="218"/>
      <c r="C3" s="218"/>
      <c r="D3" s="592"/>
      <c r="E3" s="218"/>
      <c r="F3" s="592"/>
      <c r="G3" s="218"/>
      <c r="H3" s="592"/>
      <c r="I3" s="218"/>
      <c r="J3" s="605"/>
      <c r="K3" s="156"/>
      <c r="L3" s="592"/>
      <c r="M3" s="218"/>
      <c r="N3" s="592"/>
      <c r="O3" s="616"/>
      <c r="P3" s="592"/>
      <c r="Q3" s="218"/>
      <c r="R3" s="644"/>
      <c r="S3" s="34" t="s">
        <v>4</v>
      </c>
      <c r="T3" s="218"/>
      <c r="U3" s="218"/>
      <c r="V3" s="218"/>
      <c r="W3" s="218"/>
      <c r="X3" s="218"/>
      <c r="Y3" s="218"/>
      <c r="Z3" s="218"/>
      <c r="AA3" s="762"/>
      <c r="AB3" s="218"/>
      <c r="AC3" s="218"/>
      <c r="AD3" s="218"/>
      <c r="AE3" s="218"/>
      <c r="AF3" s="218"/>
    </row>
    <row r="4" spans="1:42" ht="12" customHeight="1" x14ac:dyDescent="0.3">
      <c r="J4" s="598"/>
      <c r="R4" s="637"/>
      <c r="S4" s="34" t="s">
        <v>5</v>
      </c>
    </row>
    <row r="5" spans="1:42" x14ac:dyDescent="0.3">
      <c r="A5" s="2" t="s">
        <v>6</v>
      </c>
      <c r="Q5" s="126"/>
      <c r="R5" s="126"/>
      <c r="S5" s="126"/>
      <c r="T5" s="872" t="str">
        <f>A5</f>
        <v>2026/27</v>
      </c>
      <c r="U5" s="872"/>
      <c r="V5" s="126"/>
      <c r="W5" s="258"/>
      <c r="X5" s="258"/>
      <c r="Y5" s="268"/>
      <c r="AB5" s="871" t="s">
        <v>654</v>
      </c>
      <c r="AC5" s="871"/>
      <c r="AD5" s="152"/>
      <c r="AE5" s="152"/>
      <c r="AF5" s="152"/>
      <c r="AH5" s="126"/>
      <c r="AI5" s="126"/>
      <c r="AJ5" s="126"/>
      <c r="AK5" s="126"/>
      <c r="AL5" s="126"/>
      <c r="AM5" s="126"/>
      <c r="AN5" s="126"/>
      <c r="AO5" s="126"/>
      <c r="AP5" s="126"/>
    </row>
    <row r="6" spans="1:42" ht="26.9" customHeight="1" x14ac:dyDescent="0.3">
      <c r="A6" s="3" t="s">
        <v>7</v>
      </c>
      <c r="B6" s="210" t="s">
        <v>8</v>
      </c>
      <c r="C6" s="869" t="s">
        <v>9</v>
      </c>
      <c r="D6" s="870"/>
      <c r="E6" s="869" t="s">
        <v>10</v>
      </c>
      <c r="F6" s="870"/>
      <c r="G6" s="869" t="s">
        <v>11</v>
      </c>
      <c r="H6" s="870"/>
      <c r="I6" s="869" t="s">
        <v>12</v>
      </c>
      <c r="J6" s="870"/>
      <c r="K6" s="869" t="s">
        <v>13</v>
      </c>
      <c r="L6" s="870"/>
      <c r="M6" s="869" t="s">
        <v>14</v>
      </c>
      <c r="N6" s="870"/>
      <c r="O6" s="869" t="s">
        <v>15</v>
      </c>
      <c r="P6" s="870"/>
      <c r="Q6" s="210" t="s">
        <v>16</v>
      </c>
      <c r="R6" s="760" t="s">
        <v>595</v>
      </c>
      <c r="S6" s="126"/>
      <c r="T6" s="210" t="s">
        <v>17</v>
      </c>
      <c r="U6" s="210" t="s">
        <v>18</v>
      </c>
      <c r="V6" s="126"/>
      <c r="W6" s="258"/>
      <c r="X6" s="258"/>
      <c r="Y6" s="268"/>
      <c r="Z6" s="210" t="s">
        <v>652</v>
      </c>
      <c r="AA6" s="764" t="s">
        <v>653</v>
      </c>
      <c r="AB6" s="210" t="s">
        <v>596</v>
      </c>
      <c r="AC6" s="764" t="s">
        <v>595</v>
      </c>
      <c r="AD6" s="152"/>
      <c r="AE6" s="152"/>
      <c r="AF6" s="152"/>
      <c r="AH6" s="126"/>
      <c r="AI6" s="126"/>
      <c r="AJ6" s="126"/>
      <c r="AK6" s="126"/>
      <c r="AL6" s="126"/>
      <c r="AM6" s="126"/>
      <c r="AN6" s="126"/>
      <c r="AO6" s="126"/>
      <c r="AP6" s="126"/>
    </row>
    <row r="7" spans="1:42" ht="18.75" customHeight="1" x14ac:dyDescent="0.3">
      <c r="A7" s="4"/>
      <c r="B7" s="208" t="s">
        <v>19</v>
      </c>
      <c r="C7" s="23" t="s">
        <v>19</v>
      </c>
      <c r="D7" s="594" t="s">
        <v>20</v>
      </c>
      <c r="E7" s="208" t="s">
        <v>19</v>
      </c>
      <c r="F7" s="600" t="s">
        <v>20</v>
      </c>
      <c r="G7" s="84" t="s">
        <v>19</v>
      </c>
      <c r="H7" s="600" t="s">
        <v>20</v>
      </c>
      <c r="I7" s="208" t="s">
        <v>19</v>
      </c>
      <c r="J7" s="600" t="s">
        <v>20</v>
      </c>
      <c r="K7" s="208" t="s">
        <v>19</v>
      </c>
      <c r="L7" s="600" t="s">
        <v>20</v>
      </c>
      <c r="M7" s="208" t="s">
        <v>19</v>
      </c>
      <c r="N7" s="600" t="s">
        <v>20</v>
      </c>
      <c r="O7" s="617" t="s">
        <v>19</v>
      </c>
      <c r="P7" s="208" t="s">
        <v>20</v>
      </c>
      <c r="Q7" s="208" t="s">
        <v>19</v>
      </c>
      <c r="R7" s="761" t="s">
        <v>19</v>
      </c>
      <c r="S7" s="126"/>
      <c r="T7" s="208" t="s">
        <v>19</v>
      </c>
      <c r="U7" s="208" t="s">
        <v>19</v>
      </c>
      <c r="V7" s="126"/>
      <c r="W7" s="258"/>
      <c r="X7" s="258"/>
      <c r="Y7" s="268"/>
      <c r="Z7" s="208" t="s">
        <v>19</v>
      </c>
      <c r="AA7" s="765" t="s">
        <v>19</v>
      </c>
      <c r="AB7" s="208" t="s">
        <v>19</v>
      </c>
      <c r="AC7" s="765" t="s">
        <v>19</v>
      </c>
      <c r="AD7" s="152"/>
      <c r="AE7" s="152"/>
      <c r="AF7" s="152"/>
      <c r="AH7" s="126"/>
      <c r="AI7" s="126"/>
      <c r="AJ7" s="126"/>
      <c r="AK7" s="126"/>
      <c r="AL7" s="126"/>
      <c r="AM7" s="126"/>
      <c r="AN7" s="126"/>
      <c r="AO7" s="126"/>
      <c r="AP7" s="126"/>
    </row>
    <row r="8" spans="1:42" x14ac:dyDescent="0.3">
      <c r="A8" s="216" t="s">
        <v>21</v>
      </c>
      <c r="B8" s="295">
        <f>'C&amp;C Services Summary'!B7</f>
        <v>0</v>
      </c>
      <c r="C8" s="295">
        <f>'C&amp;C Services Summary'!C7</f>
        <v>116</v>
      </c>
      <c r="D8" s="296">
        <f>'C&amp;C Services Summary'!D7</f>
        <v>1</v>
      </c>
      <c r="E8" s="295">
        <f>'C&amp;C Services Summary'!E7</f>
        <v>0</v>
      </c>
      <c r="F8" s="296">
        <f>'C&amp;C Services Summary'!F7</f>
        <v>0</v>
      </c>
      <c r="G8" s="295">
        <f>'C&amp;C Services Summary'!G7</f>
        <v>0</v>
      </c>
      <c r="H8" s="296">
        <f>'C&amp;C Services Summary'!H7</f>
        <v>0</v>
      </c>
      <c r="I8" s="383">
        <f>'C&amp;C Services Summary'!I7</f>
        <v>-927</v>
      </c>
      <c r="J8" s="382">
        <f>'C&amp;C Services Summary'!J7</f>
        <v>0</v>
      </c>
      <c r="K8" s="383">
        <f>'C&amp;C Services Summary'!K7</f>
        <v>136</v>
      </c>
      <c r="L8" s="382">
        <f>'C&amp;C Services Summary'!L7</f>
        <v>0</v>
      </c>
      <c r="M8" s="383">
        <f>'C&amp;C Services Summary'!M7</f>
        <v>-255</v>
      </c>
      <c r="N8" s="296">
        <f>'C&amp;C Services Summary'!N7</f>
        <v>-2</v>
      </c>
      <c r="O8" s="369">
        <f>'C&amp;C Services Summary'!O7</f>
        <v>-178</v>
      </c>
      <c r="P8" s="296">
        <f>'C&amp;C Services Summary'!P7</f>
        <v>-2</v>
      </c>
      <c r="Q8" s="590">
        <f>SUM(B8,C8,E8,G8,I8,K8,M8,O8)</f>
        <v>-1108</v>
      </c>
      <c r="R8" s="759">
        <f>Q8</f>
        <v>-1108</v>
      </c>
      <c r="S8" s="126"/>
      <c r="T8" s="82">
        <v>-1310</v>
      </c>
      <c r="U8" s="221">
        <f>Q8-T8</f>
        <v>202</v>
      </c>
      <c r="V8" s="126"/>
      <c r="W8" s="258"/>
      <c r="X8" s="258"/>
      <c r="Y8" s="268"/>
      <c r="Z8" s="590">
        <v>-1092</v>
      </c>
      <c r="AA8" s="766">
        <f>Z8</f>
        <v>-1092</v>
      </c>
      <c r="AB8" s="590">
        <f>Q8-Z8</f>
        <v>-16</v>
      </c>
      <c r="AC8" s="590">
        <f>R8-AA8</f>
        <v>-16</v>
      </c>
      <c r="AD8" s="152"/>
      <c r="AE8" s="152"/>
      <c r="AF8" s="152"/>
      <c r="AH8" s="126"/>
      <c r="AI8" s="126"/>
      <c r="AJ8" s="126"/>
      <c r="AK8" s="126"/>
      <c r="AL8" s="126"/>
      <c r="AM8" s="126"/>
      <c r="AN8" s="126"/>
      <c r="AO8" s="126"/>
      <c r="AP8" s="126"/>
    </row>
    <row r="9" spans="1:42" x14ac:dyDescent="0.3">
      <c r="A9" s="216" t="s">
        <v>22</v>
      </c>
      <c r="B9" s="295">
        <f>'C&amp;C Services Summary'!B8</f>
        <v>0</v>
      </c>
      <c r="C9" s="295">
        <f>'C&amp;C Services Summary'!C8</f>
        <v>770</v>
      </c>
      <c r="D9" s="296">
        <f>'C&amp;C Services Summary'!D8</f>
        <v>0</v>
      </c>
      <c r="E9" s="295">
        <f>'C&amp;C Services Summary'!E8</f>
        <v>0</v>
      </c>
      <c r="F9" s="296">
        <f>'C&amp;C Services Summary'!F8</f>
        <v>0</v>
      </c>
      <c r="G9" s="295">
        <f>'C&amp;C Services Summary'!G8</f>
        <v>55</v>
      </c>
      <c r="H9" s="296">
        <f>'C&amp;C Services Summary'!H8</f>
        <v>0</v>
      </c>
      <c r="I9" s="383">
        <f>'C&amp;C Services Summary'!I8</f>
        <v>0</v>
      </c>
      <c r="J9" s="382">
        <f>'C&amp;C Services Summary'!J8</f>
        <v>0</v>
      </c>
      <c r="K9" s="383">
        <f>'C&amp;C Services Summary'!K8</f>
        <v>69</v>
      </c>
      <c r="L9" s="382">
        <f>'C&amp;C Services Summary'!L8</f>
        <v>1</v>
      </c>
      <c r="M9" s="383">
        <f>'C&amp;C Services Summary'!M8</f>
        <v>0</v>
      </c>
      <c r="N9" s="296">
        <f>'C&amp;C Services Summary'!N8</f>
        <v>0</v>
      </c>
      <c r="O9" s="369">
        <f>'C&amp;C Services Summary'!O8</f>
        <v>0</v>
      </c>
      <c r="P9" s="296">
        <f>'C&amp;C Services Summary'!P8</f>
        <v>0</v>
      </c>
      <c r="Q9" s="590">
        <f t="shared" ref="Q9:Q11" si="0">SUM(B9,C9,E9,G9,I9,K9,M9,O9)</f>
        <v>894</v>
      </c>
      <c r="R9" s="759">
        <f t="shared" ref="R9:R20" si="1">Q9</f>
        <v>894</v>
      </c>
      <c r="S9" s="126"/>
      <c r="T9" s="82">
        <v>168</v>
      </c>
      <c r="U9" s="221">
        <f>Q9-T9</f>
        <v>726</v>
      </c>
      <c r="V9" s="126"/>
      <c r="W9" s="258"/>
      <c r="X9" s="258"/>
      <c r="Y9" s="268"/>
      <c r="Z9" s="590">
        <v>829</v>
      </c>
      <c r="AA9" s="766">
        <f t="shared" ref="AA9:AA20" si="2">Z9</f>
        <v>829</v>
      </c>
      <c r="AB9" s="590">
        <f t="shared" ref="AB9:AB20" si="3">Q9-Z9</f>
        <v>65</v>
      </c>
      <c r="AC9" s="590">
        <f t="shared" ref="AC9:AC20" si="4">R9-AA9</f>
        <v>65</v>
      </c>
      <c r="AD9" s="152"/>
      <c r="AE9" s="152"/>
      <c r="AF9" s="152"/>
      <c r="AH9" s="126"/>
      <c r="AI9" s="126"/>
      <c r="AJ9" s="126"/>
      <c r="AK9" s="126"/>
      <c r="AL9" s="126"/>
      <c r="AM9" s="126"/>
      <c r="AN9" s="126"/>
      <c r="AO9" s="126"/>
      <c r="AP9" s="126"/>
    </row>
    <row r="10" spans="1:42" x14ac:dyDescent="0.3">
      <c r="A10" s="216" t="s">
        <v>23</v>
      </c>
      <c r="B10" s="295">
        <f>'C&amp;C Services Summary'!B9</f>
        <v>0</v>
      </c>
      <c r="C10" s="295">
        <f>'C&amp;C Services Summary'!C9</f>
        <v>0</v>
      </c>
      <c r="D10" s="296">
        <f>'C&amp;C Services Summary'!D9</f>
        <v>0</v>
      </c>
      <c r="E10" s="295">
        <f>'C&amp;C Services Summary'!E9</f>
        <v>0</v>
      </c>
      <c r="F10" s="296">
        <f>'C&amp;C Services Summary'!F9</f>
        <v>0</v>
      </c>
      <c r="G10" s="295">
        <f>'C&amp;C Services Summary'!G9</f>
        <v>0</v>
      </c>
      <c r="H10" s="296">
        <f>'C&amp;C Services Summary'!H9</f>
        <v>0</v>
      </c>
      <c r="I10" s="383">
        <f>'C&amp;C Services Summary'!I9</f>
        <v>0</v>
      </c>
      <c r="J10" s="382">
        <f>'C&amp;C Services Summary'!J9</f>
        <v>0</v>
      </c>
      <c r="K10" s="383">
        <f>'C&amp;C Services Summary'!K9</f>
        <v>45</v>
      </c>
      <c r="L10" s="382">
        <f>'C&amp;C Services Summary'!L9</f>
        <v>6</v>
      </c>
      <c r="M10" s="383">
        <f>'C&amp;C Services Summary'!M9</f>
        <v>-45</v>
      </c>
      <c r="N10" s="296">
        <f>'C&amp;C Services Summary'!N9</f>
        <v>-1</v>
      </c>
      <c r="O10" s="369">
        <f>'C&amp;C Services Summary'!O9</f>
        <v>0</v>
      </c>
      <c r="P10" s="296">
        <f>'C&amp;C Services Summary'!P9</f>
        <v>0</v>
      </c>
      <c r="Q10" s="590">
        <f>SUM(B10,C10,E10,G10,I10,K10,M10,O10)</f>
        <v>0</v>
      </c>
      <c r="R10" s="759">
        <f t="shared" si="1"/>
        <v>0</v>
      </c>
      <c r="S10" s="126"/>
      <c r="T10" s="82">
        <v>0</v>
      </c>
      <c r="U10" s="221">
        <f>Q10-T10</f>
        <v>0</v>
      </c>
      <c r="V10" s="126"/>
      <c r="W10" s="258"/>
      <c r="X10" s="258"/>
      <c r="Y10" s="268"/>
      <c r="Z10" s="590">
        <v>0</v>
      </c>
      <c r="AA10" s="766">
        <f t="shared" si="2"/>
        <v>0</v>
      </c>
      <c r="AB10" s="590">
        <f t="shared" si="3"/>
        <v>0</v>
      </c>
      <c r="AC10" s="590">
        <f t="shared" si="4"/>
        <v>0</v>
      </c>
      <c r="AD10" s="152"/>
      <c r="AE10" s="152"/>
      <c r="AF10" s="152"/>
      <c r="AH10" s="126"/>
      <c r="AI10" s="126"/>
      <c r="AJ10" s="126"/>
      <c r="AK10" s="126"/>
      <c r="AL10" s="126"/>
      <c r="AM10" s="126"/>
      <c r="AN10" s="126"/>
      <c r="AO10" s="126"/>
      <c r="AP10" s="126"/>
    </row>
    <row r="11" spans="1:42" x14ac:dyDescent="0.3">
      <c r="A11" s="216" t="s">
        <v>24</v>
      </c>
      <c r="B11" s="295">
        <f>'IT Summary'!B9</f>
        <v>116.36999999999999</v>
      </c>
      <c r="C11" s="295">
        <f>'IT Summary'!C9</f>
        <v>1032</v>
      </c>
      <c r="D11" s="295">
        <f>'IT Summary'!D9</f>
        <v>0</v>
      </c>
      <c r="E11" s="295">
        <f>'IT Summary'!E9</f>
        <v>0</v>
      </c>
      <c r="F11" s="295">
        <f>'IT Summary'!F9</f>
        <v>0</v>
      </c>
      <c r="G11" s="295">
        <f>'IT Summary'!G9</f>
        <v>0</v>
      </c>
      <c r="H11" s="295">
        <f>'IT Summary'!H9</f>
        <v>0</v>
      </c>
      <c r="I11" s="295">
        <f>'IT Summary'!I9</f>
        <v>0</v>
      </c>
      <c r="J11" s="295">
        <f>'IT Summary'!J9</f>
        <v>0</v>
      </c>
      <c r="K11" s="295">
        <f>'IT Summary'!K9</f>
        <v>0</v>
      </c>
      <c r="L11" s="295">
        <f>'IT Summary'!L9</f>
        <v>0</v>
      </c>
      <c r="M11" s="295">
        <f>'IT Summary'!M9</f>
        <v>-100</v>
      </c>
      <c r="N11" s="295">
        <f>'IT Summary'!N9</f>
        <v>0</v>
      </c>
      <c r="O11" s="295">
        <f>'IT Summary'!O9</f>
        <v>0</v>
      </c>
      <c r="P11" s="295">
        <f>'IT Summary'!P9</f>
        <v>0</v>
      </c>
      <c r="Q11" s="590">
        <f t="shared" si="0"/>
        <v>1048.3699999999999</v>
      </c>
      <c r="R11" s="759">
        <f t="shared" si="1"/>
        <v>1048.3699999999999</v>
      </c>
      <c r="S11" s="126"/>
      <c r="T11" s="82">
        <v>0</v>
      </c>
      <c r="U11" s="221"/>
      <c r="V11" s="126"/>
      <c r="W11" s="258"/>
      <c r="X11" s="258"/>
      <c r="Y11" s="268"/>
      <c r="Z11" s="590">
        <v>1135.3699999999999</v>
      </c>
      <c r="AA11" s="766">
        <f t="shared" si="2"/>
        <v>1135.3699999999999</v>
      </c>
      <c r="AB11" s="590">
        <f t="shared" si="3"/>
        <v>-87</v>
      </c>
      <c r="AC11" s="590">
        <f t="shared" si="4"/>
        <v>-87</v>
      </c>
      <c r="AD11" s="152"/>
      <c r="AE11" s="152"/>
      <c r="AF11" s="152"/>
      <c r="AH11" s="126"/>
      <c r="AI11" s="126"/>
      <c r="AJ11" s="126"/>
      <c r="AK11" s="126"/>
      <c r="AL11" s="126"/>
      <c r="AM11" s="126"/>
      <c r="AN11" s="126"/>
      <c r="AO11" s="126"/>
      <c r="AP11" s="126"/>
    </row>
    <row r="12" spans="1:42" x14ac:dyDescent="0.3">
      <c r="A12" s="216" t="s">
        <v>25</v>
      </c>
      <c r="B12" s="295">
        <f>'Place Summary'!B8</f>
        <v>0</v>
      </c>
      <c r="C12" s="295">
        <f>'Place Summary'!C8</f>
        <v>1643</v>
      </c>
      <c r="D12" s="296">
        <f>'Place Summary'!D8</f>
        <v>1</v>
      </c>
      <c r="E12" s="295">
        <f>'Place Summary'!E8</f>
        <v>-208</v>
      </c>
      <c r="F12" s="296">
        <f>'Place Summary'!F8</f>
        <v>0</v>
      </c>
      <c r="G12" s="295">
        <f>'Place Summary'!G8</f>
        <v>0</v>
      </c>
      <c r="H12" s="296">
        <f>'Place Summary'!H8</f>
        <v>0</v>
      </c>
      <c r="I12" s="383">
        <f>'Place Summary'!I8</f>
        <v>-1532</v>
      </c>
      <c r="J12" s="382">
        <f>'Place Summary'!J8</f>
        <v>0</v>
      </c>
      <c r="K12" s="383">
        <f>'Place Summary'!K8</f>
        <v>-125</v>
      </c>
      <c r="L12" s="382">
        <f>'Place Summary'!L8</f>
        <v>0</v>
      </c>
      <c r="M12" s="383">
        <f>'Place Summary'!M8</f>
        <v>-166</v>
      </c>
      <c r="N12" s="296">
        <f>'Place Summary'!N8</f>
        <v>-4</v>
      </c>
      <c r="O12" s="369">
        <f>'Place Summary'!O8</f>
        <v>0</v>
      </c>
      <c r="P12" s="296">
        <f>'Place Summary'!P8</f>
        <v>0</v>
      </c>
      <c r="Q12" s="590">
        <f>SUM(B12,C12,E12,G12,I12,K12,M12,O12)</f>
        <v>-388</v>
      </c>
      <c r="R12" s="759">
        <f t="shared" si="1"/>
        <v>-388</v>
      </c>
      <c r="S12" s="126"/>
      <c r="T12" s="82">
        <v>-1157</v>
      </c>
      <c r="U12" s="221">
        <f t="shared" ref="U12" si="5">Q12-T12</f>
        <v>769</v>
      </c>
      <c r="V12" s="126"/>
      <c r="W12" s="258"/>
      <c r="X12" s="258"/>
      <c r="Y12" s="268"/>
      <c r="Z12" s="590">
        <v>-288</v>
      </c>
      <c r="AA12" s="766">
        <f t="shared" si="2"/>
        <v>-288</v>
      </c>
      <c r="AB12" s="590">
        <f t="shared" si="3"/>
        <v>-100</v>
      </c>
      <c r="AC12" s="590">
        <f t="shared" si="4"/>
        <v>-100</v>
      </c>
      <c r="AD12" s="152"/>
      <c r="AE12" s="152"/>
      <c r="AF12" s="152"/>
      <c r="AH12" s="126"/>
      <c r="AI12" s="126"/>
      <c r="AJ12" s="126"/>
      <c r="AK12" s="126"/>
      <c r="AL12" s="126"/>
      <c r="AM12" s="126"/>
      <c r="AN12" s="126"/>
      <c r="AO12" s="126"/>
      <c r="AP12" s="126"/>
    </row>
    <row r="13" spans="1:42" x14ac:dyDescent="0.3">
      <c r="A13" s="216" t="s">
        <v>26</v>
      </c>
      <c r="B13" s="295">
        <f>'Place Summary'!B9</f>
        <v>0</v>
      </c>
      <c r="C13" s="295">
        <f>'Place Summary'!C9</f>
        <v>100</v>
      </c>
      <c r="D13" s="296">
        <f>'Place Summary'!D9</f>
        <v>-2</v>
      </c>
      <c r="E13" s="295">
        <f>'Place Summary'!E9</f>
        <v>0</v>
      </c>
      <c r="F13" s="296">
        <f>'Place Summary'!F9</f>
        <v>0</v>
      </c>
      <c r="G13" s="295">
        <f>'Place Summary'!G9</f>
        <v>0</v>
      </c>
      <c r="H13" s="296">
        <f>'Place Summary'!H9</f>
        <v>0</v>
      </c>
      <c r="I13" s="383">
        <f>'Place Summary'!I9</f>
        <v>12</v>
      </c>
      <c r="J13" s="382">
        <f>'Place Summary'!J9</f>
        <v>0</v>
      </c>
      <c r="K13" s="383">
        <f>'Place Summary'!K9</f>
        <v>0</v>
      </c>
      <c r="L13" s="382">
        <f>'Place Summary'!L9</f>
        <v>0</v>
      </c>
      <c r="M13" s="383">
        <f>'Place Summary'!M9</f>
        <v>51</v>
      </c>
      <c r="N13" s="296">
        <f>'Place Summary'!N9</f>
        <v>-1</v>
      </c>
      <c r="O13" s="369">
        <f>'Place Summary'!O9</f>
        <v>0</v>
      </c>
      <c r="P13" s="296">
        <f>'Place Summary'!P9</f>
        <v>0</v>
      </c>
      <c r="Q13" s="590">
        <f t="shared" ref="Q13" si="6">SUM(B13,C13,E13,G13,I13,K13,M13,O13)</f>
        <v>163</v>
      </c>
      <c r="R13" s="759">
        <f t="shared" si="1"/>
        <v>163</v>
      </c>
      <c r="S13" s="126"/>
      <c r="T13" s="82">
        <v>27</v>
      </c>
      <c r="U13" s="221">
        <f t="shared" ref="U13:U16" si="7">Q13-T13</f>
        <v>136</v>
      </c>
      <c r="V13" s="126"/>
      <c r="W13" s="258"/>
      <c r="X13" s="258"/>
      <c r="Y13" s="268"/>
      <c r="Z13" s="590">
        <v>163</v>
      </c>
      <c r="AA13" s="766">
        <f t="shared" si="2"/>
        <v>163</v>
      </c>
      <c r="AB13" s="590">
        <f t="shared" si="3"/>
        <v>0</v>
      </c>
      <c r="AC13" s="590">
        <f t="shared" si="4"/>
        <v>0</v>
      </c>
      <c r="AD13" s="152"/>
      <c r="AE13" s="152"/>
      <c r="AF13" s="152"/>
      <c r="AH13" s="126"/>
      <c r="AI13" s="126"/>
      <c r="AJ13" s="126"/>
      <c r="AK13" s="126"/>
      <c r="AL13" s="126"/>
      <c r="AM13" s="126"/>
      <c r="AN13" s="126"/>
      <c r="AO13" s="126"/>
      <c r="AP13" s="126"/>
    </row>
    <row r="14" spans="1:42" x14ac:dyDescent="0.3">
      <c r="A14" s="222" t="s">
        <v>27</v>
      </c>
      <c r="B14" s="295">
        <f>'Place Summary'!B10</f>
        <v>0</v>
      </c>
      <c r="C14" s="295">
        <f>'Place Summary'!C10</f>
        <v>25</v>
      </c>
      <c r="D14" s="296">
        <f>'Place Summary'!D10</f>
        <v>0</v>
      </c>
      <c r="E14" s="295">
        <f>'Place Summary'!E10</f>
        <v>0</v>
      </c>
      <c r="F14" s="296">
        <f>'Place Summary'!F10</f>
        <v>0</v>
      </c>
      <c r="G14" s="295">
        <f>'Place Summary'!G10</f>
        <v>0</v>
      </c>
      <c r="H14" s="296">
        <f>'Place Summary'!H10</f>
        <v>0</v>
      </c>
      <c r="I14" s="383">
        <f>'Place Summary'!I10</f>
        <v>0</v>
      </c>
      <c r="J14" s="382">
        <f>'Place Summary'!J10</f>
        <v>0</v>
      </c>
      <c r="K14" s="383">
        <f>'Place Summary'!K10</f>
        <v>0</v>
      </c>
      <c r="L14" s="382">
        <f>'Place Summary'!L10</f>
        <v>0</v>
      </c>
      <c r="M14" s="383">
        <f>'Place Summary'!M10</f>
        <v>-25</v>
      </c>
      <c r="N14" s="296">
        <f>'Place Summary'!N10</f>
        <v>0</v>
      </c>
      <c r="O14" s="369">
        <f>'Place Summary'!O10</f>
        <v>0</v>
      </c>
      <c r="P14" s="296">
        <f>'Place Summary'!P10</f>
        <v>0</v>
      </c>
      <c r="Q14" s="590">
        <f t="shared" ref="Q14:Q20" si="8">SUM(B14,C14,E14,G14,I14,K14,M14,O14)</f>
        <v>0</v>
      </c>
      <c r="R14" s="759">
        <f t="shared" si="1"/>
        <v>0</v>
      </c>
      <c r="S14" s="126"/>
      <c r="T14" s="82">
        <v>0</v>
      </c>
      <c r="U14" s="221">
        <f>Q14-T14</f>
        <v>0</v>
      </c>
      <c r="V14" s="126"/>
      <c r="W14" s="258"/>
      <c r="X14" s="258"/>
      <c r="Y14" s="268"/>
      <c r="Z14" s="590">
        <v>0</v>
      </c>
      <c r="AA14" s="766">
        <f t="shared" si="2"/>
        <v>0</v>
      </c>
      <c r="AB14" s="590">
        <f t="shared" si="3"/>
        <v>0</v>
      </c>
      <c r="AC14" s="590">
        <f t="shared" si="4"/>
        <v>0</v>
      </c>
      <c r="AD14" s="152"/>
      <c r="AE14" s="152"/>
      <c r="AF14" s="152"/>
      <c r="AH14" s="126"/>
      <c r="AI14" s="126"/>
      <c r="AJ14" s="126"/>
      <c r="AK14" s="126"/>
      <c r="AL14" s="126"/>
      <c r="AM14" s="126"/>
      <c r="AN14" s="126"/>
      <c r="AO14" s="126"/>
      <c r="AP14" s="126"/>
    </row>
    <row r="15" spans="1:42" x14ac:dyDescent="0.3">
      <c r="A15" s="216" t="s">
        <v>28</v>
      </c>
      <c r="B15" s="295">
        <f>'Companies Summary'!B8</f>
        <v>0</v>
      </c>
      <c r="C15" s="295">
        <f>'Companies Summary'!C8</f>
        <v>324</v>
      </c>
      <c r="D15" s="296">
        <f>'Companies Summary'!D8</f>
        <v>1</v>
      </c>
      <c r="E15" s="295">
        <f>'Companies Summary'!E9</f>
        <v>0</v>
      </c>
      <c r="F15" s="296">
        <f>'Companies Summary'!F9</f>
        <v>0</v>
      </c>
      <c r="G15" s="295">
        <f>'Companies Summary'!G9</f>
        <v>0</v>
      </c>
      <c r="H15" s="296">
        <f>'Companies Summary'!H9</f>
        <v>0</v>
      </c>
      <c r="I15" s="383">
        <f>'Companies Summary'!I9</f>
        <v>441</v>
      </c>
      <c r="J15" s="382">
        <f>'Companies Summary'!J9</f>
        <v>0</v>
      </c>
      <c r="K15" s="383">
        <f>'Companies Summary'!K9</f>
        <v>-35</v>
      </c>
      <c r="L15" s="382">
        <f>'Companies Summary'!L9</f>
        <v>0</v>
      </c>
      <c r="M15" s="383">
        <f>'Companies Summary'!M9</f>
        <v>0</v>
      </c>
      <c r="N15" s="296">
        <f>'Companies Summary'!N9</f>
        <v>0</v>
      </c>
      <c r="O15" s="369">
        <f>'Companies Summary'!O9</f>
        <v>0</v>
      </c>
      <c r="P15" s="296">
        <f>'Companies Summary'!P9</f>
        <v>0</v>
      </c>
      <c r="Q15" s="590">
        <f t="shared" si="8"/>
        <v>730</v>
      </c>
      <c r="R15" s="759">
        <f t="shared" si="1"/>
        <v>730</v>
      </c>
      <c r="S15" s="126"/>
      <c r="T15" s="82">
        <v>2860</v>
      </c>
      <c r="U15" s="221">
        <f>Q15-T15</f>
        <v>-2130</v>
      </c>
      <c r="V15" s="126"/>
      <c r="W15" s="258"/>
      <c r="X15" s="258"/>
      <c r="Y15" s="268"/>
      <c r="Z15" s="590">
        <v>730</v>
      </c>
      <c r="AA15" s="766">
        <f t="shared" si="2"/>
        <v>730</v>
      </c>
      <c r="AB15" s="590">
        <f t="shared" si="3"/>
        <v>0</v>
      </c>
      <c r="AC15" s="590">
        <f t="shared" si="4"/>
        <v>0</v>
      </c>
      <c r="AD15" s="152"/>
      <c r="AE15" s="152"/>
      <c r="AF15" s="152"/>
      <c r="AH15" s="126"/>
      <c r="AI15" s="126"/>
      <c r="AJ15" s="126"/>
      <c r="AK15" s="126"/>
      <c r="AL15" s="126"/>
      <c r="AM15" s="126"/>
      <c r="AN15" s="126"/>
      <c r="AO15" s="126"/>
      <c r="AP15" s="126"/>
    </row>
    <row r="16" spans="1:42" x14ac:dyDescent="0.3">
      <c r="A16" s="384" t="s">
        <v>29</v>
      </c>
      <c r="B16" s="295">
        <f>'CorpServ Summary'!B8</f>
        <v>0</v>
      </c>
      <c r="C16" s="295">
        <f>'CorpServ Summary'!C8</f>
        <v>0</v>
      </c>
      <c r="D16" s="296">
        <f>'CorpServ Summary'!D8</f>
        <v>0</v>
      </c>
      <c r="E16" s="295">
        <f>'CorpServ Summary'!E8</f>
        <v>0</v>
      </c>
      <c r="F16" s="296">
        <f>'CorpServ Summary'!F8</f>
        <v>0</v>
      </c>
      <c r="G16" s="295">
        <f>'CorpServ Summary'!G8</f>
        <v>0</v>
      </c>
      <c r="H16" s="296">
        <f>'CorpServ Summary'!H8</f>
        <v>0</v>
      </c>
      <c r="I16" s="383">
        <f>'CorpServ Summary'!I8</f>
        <v>0</v>
      </c>
      <c r="J16" s="382">
        <f>'CorpServ Summary'!J8</f>
        <v>0</v>
      </c>
      <c r="K16" s="383">
        <f>'CorpServ Summary'!K8</f>
        <v>0</v>
      </c>
      <c r="L16" s="382">
        <f>'CorpServ Summary'!L8</f>
        <v>0</v>
      </c>
      <c r="M16" s="383">
        <f>'CorpServ Summary'!M8</f>
        <v>0</v>
      </c>
      <c r="N16" s="296">
        <f>'CorpServ Summary'!N8</f>
        <v>0</v>
      </c>
      <c r="O16" s="369">
        <f>'CorpServ Summary'!O8</f>
        <v>0</v>
      </c>
      <c r="P16" s="296">
        <f>'CorpServ Summary'!P8</f>
        <v>0</v>
      </c>
      <c r="Q16" s="590">
        <f t="shared" si="8"/>
        <v>0</v>
      </c>
      <c r="R16" s="759">
        <f t="shared" si="1"/>
        <v>0</v>
      </c>
      <c r="S16" s="126"/>
      <c r="T16" s="82">
        <v>0</v>
      </c>
      <c r="U16" s="221">
        <f t="shared" si="7"/>
        <v>0</v>
      </c>
      <c r="V16" s="126"/>
      <c r="W16" s="258"/>
      <c r="X16" s="258"/>
      <c r="Y16" s="268"/>
      <c r="Z16" s="590">
        <v>0</v>
      </c>
      <c r="AA16" s="766">
        <f t="shared" si="2"/>
        <v>0</v>
      </c>
      <c r="AB16" s="590">
        <f t="shared" si="3"/>
        <v>0</v>
      </c>
      <c r="AC16" s="590">
        <f t="shared" si="4"/>
        <v>0</v>
      </c>
      <c r="AD16" s="152"/>
      <c r="AE16" s="152"/>
      <c r="AF16" s="152"/>
      <c r="AH16" s="126"/>
      <c r="AI16" s="126"/>
      <c r="AJ16" s="126"/>
      <c r="AK16" s="126"/>
      <c r="AL16" s="126"/>
      <c r="AM16" s="126"/>
      <c r="AN16" s="126"/>
      <c r="AO16" s="126"/>
      <c r="AP16" s="126"/>
    </row>
    <row r="17" spans="1:42" x14ac:dyDescent="0.3">
      <c r="A17" s="216" t="s">
        <v>30</v>
      </c>
      <c r="B17" s="295">
        <f>'CorpServ Summary'!B9</f>
        <v>0</v>
      </c>
      <c r="C17" s="295">
        <f>'CorpServ Summary'!C9</f>
        <v>104</v>
      </c>
      <c r="D17" s="296">
        <f>'CorpServ Summary'!D9</f>
        <v>2</v>
      </c>
      <c r="E17" s="295">
        <f>'CorpServ Summary'!E9</f>
        <v>-75</v>
      </c>
      <c r="F17" s="296">
        <f>'CorpServ Summary'!F9</f>
        <v>0</v>
      </c>
      <c r="G17" s="295">
        <f>'CorpServ Summary'!G9</f>
        <v>0</v>
      </c>
      <c r="H17" s="296">
        <f>'CorpServ Summary'!H9</f>
        <v>0</v>
      </c>
      <c r="I17" s="383">
        <f>'CorpServ Summary'!I9</f>
        <v>-45</v>
      </c>
      <c r="J17" s="382">
        <f>'CorpServ Summary'!J9</f>
        <v>0</v>
      </c>
      <c r="K17" s="383">
        <f>'CorpServ Summary'!K9</f>
        <v>51</v>
      </c>
      <c r="L17" s="382">
        <f>'CorpServ Summary'!L9</f>
        <v>1</v>
      </c>
      <c r="M17" s="383">
        <f>'CorpServ Summary'!M9</f>
        <v>-30</v>
      </c>
      <c r="N17" s="296">
        <f>'CorpServ Summary'!N9</f>
        <v>0</v>
      </c>
      <c r="O17" s="369">
        <f>'CorpServ Summary'!O9</f>
        <v>0</v>
      </c>
      <c r="P17" s="296">
        <f>'CorpServ Summary'!P9</f>
        <v>0</v>
      </c>
      <c r="Q17" s="590">
        <f t="shared" si="8"/>
        <v>5</v>
      </c>
      <c r="R17" s="759">
        <f t="shared" si="1"/>
        <v>5</v>
      </c>
      <c r="S17" s="126"/>
      <c r="T17" s="82">
        <v>-105</v>
      </c>
      <c r="U17" s="221">
        <f>Q17-T17</f>
        <v>110</v>
      </c>
      <c r="V17" s="126"/>
      <c r="W17" s="258"/>
      <c r="X17" s="258"/>
      <c r="Y17" s="268"/>
      <c r="Z17" s="590">
        <v>25</v>
      </c>
      <c r="AA17" s="766">
        <f t="shared" si="2"/>
        <v>25</v>
      </c>
      <c r="AB17" s="590">
        <f t="shared" si="3"/>
        <v>-20</v>
      </c>
      <c r="AC17" s="590">
        <f t="shared" si="4"/>
        <v>-20</v>
      </c>
      <c r="AD17" s="152"/>
      <c r="AE17" s="152"/>
      <c r="AF17" s="152"/>
      <c r="AH17" s="126"/>
      <c r="AI17" s="126"/>
      <c r="AJ17" s="126"/>
      <c r="AK17" s="126"/>
      <c r="AL17" s="126"/>
      <c r="AM17" s="126"/>
      <c r="AN17" s="126"/>
      <c r="AO17" s="126"/>
      <c r="AP17" s="126"/>
    </row>
    <row r="18" spans="1:42" x14ac:dyDescent="0.3">
      <c r="A18" s="216" t="s">
        <v>31</v>
      </c>
      <c r="B18" s="295">
        <f>'CorpServ Summary'!B10</f>
        <v>0</v>
      </c>
      <c r="C18" s="295">
        <f>'CorpServ Summary'!C10</f>
        <v>9</v>
      </c>
      <c r="D18" s="296">
        <f>'CorpServ Summary'!D10</f>
        <v>0</v>
      </c>
      <c r="E18" s="295">
        <f>'CorpServ Summary'!E10</f>
        <v>0</v>
      </c>
      <c r="F18" s="296">
        <f>'CorpServ Summary'!F10</f>
        <v>0</v>
      </c>
      <c r="G18" s="295">
        <f>'CorpServ Summary'!G10</f>
        <v>0</v>
      </c>
      <c r="H18" s="296">
        <f>'CorpServ Summary'!H10</f>
        <v>0</v>
      </c>
      <c r="I18" s="383">
        <f>'CorpServ Summary'!I10</f>
        <v>-53</v>
      </c>
      <c r="J18" s="382">
        <f>'CorpServ Summary'!J10</f>
        <v>0</v>
      </c>
      <c r="K18" s="383">
        <f>'CorpServ Summary'!K10</f>
        <v>58</v>
      </c>
      <c r="L18" s="382">
        <f>'CorpServ Summary'!L10</f>
        <v>1</v>
      </c>
      <c r="M18" s="383">
        <f>'CorpServ Summary'!M10</f>
        <v>0</v>
      </c>
      <c r="N18" s="296">
        <f>'CorpServ Summary'!N10</f>
        <v>0</v>
      </c>
      <c r="O18" s="369">
        <f>'CorpServ Summary'!O10</f>
        <v>-23</v>
      </c>
      <c r="P18" s="296">
        <f>'CorpServ Summary'!P10</f>
        <v>0</v>
      </c>
      <c r="Q18" s="590">
        <f t="shared" si="8"/>
        <v>-9</v>
      </c>
      <c r="R18" s="759">
        <f t="shared" si="1"/>
        <v>-9</v>
      </c>
      <c r="S18" s="126"/>
      <c r="T18" s="82">
        <v>-32</v>
      </c>
      <c r="U18" s="221">
        <f>Q18-T18</f>
        <v>23</v>
      </c>
      <c r="V18" s="126"/>
      <c r="W18" s="259" t="s">
        <v>32</v>
      </c>
      <c r="X18" s="260" t="e">
        <f>'C&amp;C Services Summary'!Q10+'Place Summary'!Q11+#REF!+#REF!+'Companies Summary'!Q9+'CorpServ Summary'!Q13-'Overall Summary'!Q21</f>
        <v>#REF!</v>
      </c>
      <c r="Y18" s="267"/>
      <c r="Z18" s="590">
        <v>-9</v>
      </c>
      <c r="AA18" s="766">
        <f t="shared" si="2"/>
        <v>-9</v>
      </c>
      <c r="AB18" s="590">
        <f t="shared" si="3"/>
        <v>0</v>
      </c>
      <c r="AC18" s="590">
        <f t="shared" si="4"/>
        <v>0</v>
      </c>
      <c r="AD18" s="152"/>
      <c r="AE18" s="152"/>
      <c r="AF18" s="152"/>
      <c r="AH18" s="126"/>
      <c r="AI18" s="126"/>
      <c r="AJ18" s="126"/>
      <c r="AK18" s="126"/>
      <c r="AL18" s="126"/>
      <c r="AM18" s="126"/>
      <c r="AN18" s="126"/>
      <c r="AO18" s="126"/>
      <c r="AP18" s="126"/>
    </row>
    <row r="19" spans="1:42" x14ac:dyDescent="0.3">
      <c r="A19" s="305" t="s">
        <v>33</v>
      </c>
      <c r="B19" s="295">
        <f>'CorpServ Summary'!B11</f>
        <v>0</v>
      </c>
      <c r="C19" s="295">
        <f>'CorpServ Summary'!C11</f>
        <v>-100</v>
      </c>
      <c r="D19" s="296">
        <f>'CorpServ Summary'!D11</f>
        <v>0</v>
      </c>
      <c r="E19" s="295">
        <f>'CorpServ Summary'!E11</f>
        <v>0</v>
      </c>
      <c r="F19" s="296">
        <f>'CorpServ Summary'!F11</f>
        <v>0</v>
      </c>
      <c r="G19" s="295">
        <f>'CorpServ Summary'!G11</f>
        <v>0</v>
      </c>
      <c r="H19" s="296">
        <f>'CorpServ Summary'!H11</f>
        <v>0</v>
      </c>
      <c r="I19" s="383">
        <f>'CorpServ Summary'!I11</f>
        <v>0</v>
      </c>
      <c r="J19" s="382">
        <f>'CorpServ Summary'!J11</f>
        <v>0</v>
      </c>
      <c r="K19" s="383">
        <f>'CorpServ Summary'!K11</f>
        <v>0</v>
      </c>
      <c r="L19" s="382">
        <f>'CorpServ Summary'!L11</f>
        <v>0</v>
      </c>
      <c r="M19" s="383">
        <f>'CorpServ Summary'!M11</f>
        <v>0</v>
      </c>
      <c r="N19" s="296">
        <f>'CorpServ Summary'!N11</f>
        <v>0</v>
      </c>
      <c r="O19" s="369">
        <f>'CorpServ Summary'!O11</f>
        <v>0</v>
      </c>
      <c r="P19" s="296">
        <f>'CorpServ Summary'!P11</f>
        <v>0</v>
      </c>
      <c r="Q19" s="590">
        <f t="shared" si="8"/>
        <v>-100</v>
      </c>
      <c r="R19" s="759">
        <f t="shared" si="1"/>
        <v>-100</v>
      </c>
      <c r="S19" s="126"/>
      <c r="T19" s="82">
        <v>-100</v>
      </c>
      <c r="U19" s="221">
        <f>Q19-T19</f>
        <v>0</v>
      </c>
      <c r="V19" s="126"/>
      <c r="W19" s="258"/>
      <c r="X19" s="258"/>
      <c r="Y19" s="268"/>
      <c r="Z19" s="590">
        <v>-100</v>
      </c>
      <c r="AA19" s="766">
        <f t="shared" si="2"/>
        <v>-100</v>
      </c>
      <c r="AB19" s="590">
        <f t="shared" si="3"/>
        <v>0</v>
      </c>
      <c r="AC19" s="590">
        <f t="shared" si="4"/>
        <v>0</v>
      </c>
      <c r="AD19" s="152"/>
      <c r="AE19" s="152"/>
      <c r="AF19" s="152"/>
      <c r="AH19" s="126"/>
      <c r="AI19" s="126"/>
      <c r="AJ19" s="126"/>
      <c r="AK19" s="126"/>
      <c r="AL19" s="126"/>
      <c r="AM19" s="126"/>
      <c r="AN19" s="126"/>
      <c r="AO19" s="126"/>
      <c r="AP19" s="126"/>
    </row>
    <row r="20" spans="1:42" x14ac:dyDescent="0.3">
      <c r="A20" s="126" t="s">
        <v>34</v>
      </c>
      <c r="B20" s="295">
        <f>'CorpServ Summary'!B12</f>
        <v>0</v>
      </c>
      <c r="C20" s="295">
        <f>'CorpServ Summary'!C12</f>
        <v>0</v>
      </c>
      <c r="D20" s="296">
        <f>'CorpServ Summary'!D12</f>
        <v>0</v>
      </c>
      <c r="E20" s="295">
        <f>'CorpServ Summary'!E12</f>
        <v>0</v>
      </c>
      <c r="F20" s="296">
        <f>'CorpServ Summary'!F12</f>
        <v>0</v>
      </c>
      <c r="G20" s="295">
        <f>'CorpServ Summary'!G12</f>
        <v>-46</v>
      </c>
      <c r="H20" s="296">
        <f>'CorpServ Summary'!H12</f>
        <v>-0.5</v>
      </c>
      <c r="I20" s="383">
        <f>'CorpServ Summary'!I12</f>
        <v>-13</v>
      </c>
      <c r="J20" s="382">
        <f>'CorpServ Summary'!J12</f>
        <v>0</v>
      </c>
      <c r="K20" s="383">
        <f>'CorpServ Summary'!K12</f>
        <v>14</v>
      </c>
      <c r="L20" s="382">
        <f>'CorpServ Summary'!L12</f>
        <v>0.2</v>
      </c>
      <c r="M20" s="383">
        <f>'CorpServ Summary'!M12</f>
        <v>0</v>
      </c>
      <c r="N20" s="296">
        <f>'CorpServ Summary'!N12</f>
        <v>0</v>
      </c>
      <c r="O20" s="369">
        <f>'CorpServ Summary'!O12</f>
        <v>0</v>
      </c>
      <c r="P20" s="296">
        <f>'CorpServ Summary'!P12</f>
        <v>0</v>
      </c>
      <c r="Q20" s="590">
        <f t="shared" si="8"/>
        <v>-45</v>
      </c>
      <c r="R20" s="759">
        <f t="shared" si="1"/>
        <v>-45</v>
      </c>
      <c r="S20" s="126"/>
      <c r="T20" s="82">
        <v>-46</v>
      </c>
      <c r="U20" s="221">
        <f>Q20-T20</f>
        <v>1</v>
      </c>
      <c r="V20" s="126"/>
      <c r="W20" s="258"/>
      <c r="X20" s="258"/>
      <c r="Y20" s="268"/>
      <c r="Z20" s="590">
        <v>-32</v>
      </c>
      <c r="AA20" s="766">
        <f t="shared" si="2"/>
        <v>-32</v>
      </c>
      <c r="AB20" s="590">
        <f t="shared" si="3"/>
        <v>-13</v>
      </c>
      <c r="AC20" s="590">
        <f t="shared" si="4"/>
        <v>-13</v>
      </c>
      <c r="AD20" s="152"/>
      <c r="AE20" s="152"/>
      <c r="AF20" s="152"/>
      <c r="AH20" s="126"/>
      <c r="AI20" s="126"/>
      <c r="AJ20" s="126"/>
      <c r="AK20" s="126"/>
      <c r="AL20" s="126"/>
      <c r="AM20" s="126"/>
      <c r="AN20" s="126"/>
      <c r="AO20" s="126"/>
      <c r="AP20" s="126"/>
    </row>
    <row r="21" spans="1:42" s="2" customFormat="1" x14ac:dyDescent="0.3">
      <c r="A21" s="5" t="s">
        <v>35</v>
      </c>
      <c r="B21" s="209">
        <f>SUM(B8:B20)</f>
        <v>116.36999999999999</v>
      </c>
      <c r="C21" s="209">
        <f t="shared" ref="C21:Q21" si="9">SUM(C8:C20)</f>
        <v>4023</v>
      </c>
      <c r="D21" s="209">
        <f t="shared" si="9"/>
        <v>3</v>
      </c>
      <c r="E21" s="209">
        <f t="shared" si="9"/>
        <v>-283</v>
      </c>
      <c r="F21" s="209">
        <f t="shared" si="9"/>
        <v>0</v>
      </c>
      <c r="G21" s="209">
        <f t="shared" si="9"/>
        <v>9</v>
      </c>
      <c r="H21" s="209">
        <f t="shared" si="9"/>
        <v>-0.5</v>
      </c>
      <c r="I21" s="209">
        <f t="shared" si="9"/>
        <v>-2117</v>
      </c>
      <c r="J21" s="209">
        <f t="shared" si="9"/>
        <v>0</v>
      </c>
      <c r="K21" s="209">
        <f t="shared" si="9"/>
        <v>213</v>
      </c>
      <c r="L21" s="209">
        <f t="shared" si="9"/>
        <v>9.1999999999999993</v>
      </c>
      <c r="M21" s="209">
        <f t="shared" si="9"/>
        <v>-570</v>
      </c>
      <c r="N21" s="209">
        <f t="shared" si="9"/>
        <v>-8</v>
      </c>
      <c r="O21" s="209">
        <f t="shared" si="9"/>
        <v>-201</v>
      </c>
      <c r="P21" s="209">
        <f t="shared" si="9"/>
        <v>-2</v>
      </c>
      <c r="Q21" s="209">
        <f t="shared" si="9"/>
        <v>1190.3699999999999</v>
      </c>
      <c r="R21" s="9">
        <f>Q21</f>
        <v>1190.3699999999999</v>
      </c>
      <c r="T21" s="7">
        <f>SUM(T8:T20)</f>
        <v>305</v>
      </c>
      <c r="U21" s="7">
        <f>SUM(U8:U20)</f>
        <v>-163</v>
      </c>
      <c r="W21" s="260" t="s">
        <v>36</v>
      </c>
      <c r="X21" s="260" t="e">
        <f>SUM('C&amp;C Services Summary'!D10,'C&amp;C Services Summary'!F10,'C&amp;C Services Summary'!H10,'C&amp;C Services Summary'!J10,'C&amp;C Services Summary'!L10,'C&amp;C Services Summary'!N10,'Place Summary'!D11,'Place Summary'!F11,'Place Summary'!H11,'Place Summary'!J11,'Place Summary'!L11,'Place Summary'!N11,#REF!,#REF!,#REF!,#REF!,#REF!,#REF!,#REF!,#REF!,#REF!,#REF!,#REF!,#REF!,'Companies Summary'!D9,'Companies Summary'!F9,'Companies Summary'!H9,'Companies Summary'!J9,'Companies Summary'!L9,'Companies Summary'!N9,'CorpServ Summary'!D13,'CorpServ Summary'!F13,'CorpServ Summary'!H13,'CorpServ Summary'!J13,'CorpServ Summary'!L13,'CorpServ Summary'!N13)-SUM(D21,F21,H21,J21,L21,N21)</f>
        <v>#REF!</v>
      </c>
      <c r="Y21" s="267"/>
      <c r="Z21" s="774">
        <v>884.36999999999989</v>
      </c>
      <c r="AA21" s="773">
        <f>SUM(AA8:AA20)</f>
        <v>1361.37</v>
      </c>
      <c r="AB21" s="773">
        <f>SUM(AB8:AB20)</f>
        <v>-171</v>
      </c>
      <c r="AC21" s="773">
        <f>SUM(AC8:AC20)</f>
        <v>-171</v>
      </c>
      <c r="AD21" s="17"/>
      <c r="AE21" s="17"/>
      <c r="AF21" s="17"/>
    </row>
    <row r="22" spans="1:42" s="2" customFormat="1" x14ac:dyDescent="0.3">
      <c r="B22" s="8"/>
      <c r="C22" s="8"/>
      <c r="D22" s="409"/>
      <c r="E22" s="8"/>
      <c r="F22" s="409"/>
      <c r="G22" s="8"/>
      <c r="H22" s="409"/>
      <c r="I22" s="8"/>
      <c r="J22" s="409"/>
      <c r="K22" s="8"/>
      <c r="L22" s="409"/>
      <c r="M22" s="8"/>
      <c r="N22" s="409"/>
      <c r="O22" s="275"/>
      <c r="P22" s="409"/>
      <c r="Q22" s="9"/>
      <c r="W22" s="262"/>
      <c r="X22" s="262"/>
      <c r="Y22" s="267"/>
      <c r="Z22" s="9"/>
      <c r="AA22" s="767"/>
      <c r="AB22" s="267"/>
      <c r="AC22" s="267"/>
      <c r="AD22" s="17"/>
      <c r="AE22" s="17"/>
      <c r="AF22" s="17"/>
    </row>
    <row r="23" spans="1:42" x14ac:dyDescent="0.3">
      <c r="A23" s="2" t="s">
        <v>37</v>
      </c>
      <c r="Q23" s="126"/>
      <c r="R23" s="126"/>
      <c r="S23" s="126"/>
      <c r="T23" s="872" t="str">
        <f>A23</f>
        <v>2027/28</v>
      </c>
      <c r="U23" s="872"/>
      <c r="V23" s="126"/>
      <c r="W23" s="258"/>
      <c r="X23" s="258"/>
      <c r="Y23" s="268"/>
      <c r="Z23" s="126"/>
      <c r="AA23" s="131"/>
      <c r="AB23" s="871" t="s">
        <v>654</v>
      </c>
      <c r="AC23" s="871"/>
      <c r="AD23" s="152"/>
      <c r="AE23" s="152"/>
      <c r="AF23" s="152"/>
      <c r="AH23" s="126"/>
      <c r="AI23" s="126"/>
      <c r="AJ23" s="126"/>
      <c r="AK23" s="126"/>
      <c r="AL23" s="126"/>
      <c r="AM23" s="126"/>
      <c r="AN23" s="126"/>
      <c r="AO23" s="126"/>
      <c r="AP23" s="126"/>
    </row>
    <row r="24" spans="1:42" ht="26.9" customHeight="1" x14ac:dyDescent="0.3">
      <c r="A24" s="3" t="s">
        <v>7</v>
      </c>
      <c r="B24" s="210" t="s">
        <v>8</v>
      </c>
      <c r="C24" s="869" t="s">
        <v>9</v>
      </c>
      <c r="D24" s="870"/>
      <c r="E24" s="869" t="s">
        <v>10</v>
      </c>
      <c r="F24" s="870"/>
      <c r="G24" s="869" t="s">
        <v>11</v>
      </c>
      <c r="H24" s="870"/>
      <c r="I24" s="869" t="s">
        <v>12</v>
      </c>
      <c r="J24" s="870"/>
      <c r="K24" s="869" t="s">
        <v>13</v>
      </c>
      <c r="L24" s="870"/>
      <c r="M24" s="869" t="s">
        <v>14</v>
      </c>
      <c r="N24" s="870"/>
      <c r="O24" s="869" t="s">
        <v>15</v>
      </c>
      <c r="P24" s="870"/>
      <c r="Q24" s="210" t="s">
        <v>16</v>
      </c>
      <c r="R24" s="760" t="s">
        <v>595</v>
      </c>
      <c r="S24" s="126"/>
      <c r="T24" s="210" t="s">
        <v>17</v>
      </c>
      <c r="U24" s="210" t="s">
        <v>18</v>
      </c>
      <c r="V24" s="126"/>
      <c r="W24" s="258"/>
      <c r="X24" s="258"/>
      <c r="Y24" s="268"/>
      <c r="Z24" s="210" t="s">
        <v>652</v>
      </c>
      <c r="AA24" s="764" t="s">
        <v>653</v>
      </c>
      <c r="AB24" s="210" t="s">
        <v>596</v>
      </c>
      <c r="AC24" s="764" t="s">
        <v>595</v>
      </c>
      <c r="AD24" s="152"/>
      <c r="AE24" s="152"/>
      <c r="AF24" s="152"/>
      <c r="AH24" s="126"/>
      <c r="AI24" s="126"/>
      <c r="AJ24" s="126"/>
      <c r="AK24" s="126"/>
      <c r="AL24" s="126"/>
      <c r="AM24" s="126"/>
      <c r="AN24" s="126"/>
      <c r="AO24" s="126"/>
      <c r="AP24" s="126"/>
    </row>
    <row r="25" spans="1:42" ht="18.75" customHeight="1" x14ac:dyDescent="0.3">
      <c r="A25" s="4"/>
      <c r="B25" s="208" t="s">
        <v>19</v>
      </c>
      <c r="C25" s="23" t="s">
        <v>19</v>
      </c>
      <c r="D25" s="594" t="s">
        <v>20</v>
      </c>
      <c r="E25" s="208" t="s">
        <v>19</v>
      </c>
      <c r="F25" s="600" t="s">
        <v>20</v>
      </c>
      <c r="G25" s="84" t="s">
        <v>19</v>
      </c>
      <c r="H25" s="600" t="s">
        <v>20</v>
      </c>
      <c r="I25" s="208" t="s">
        <v>19</v>
      </c>
      <c r="J25" s="600" t="s">
        <v>20</v>
      </c>
      <c r="K25" s="208" t="s">
        <v>19</v>
      </c>
      <c r="L25" s="600" t="s">
        <v>20</v>
      </c>
      <c r="M25" s="208" t="s">
        <v>19</v>
      </c>
      <c r="N25" s="600" t="s">
        <v>20</v>
      </c>
      <c r="O25" s="617" t="s">
        <v>19</v>
      </c>
      <c r="P25" s="208" t="s">
        <v>20</v>
      </c>
      <c r="Q25" s="208" t="s">
        <v>19</v>
      </c>
      <c r="R25" s="761" t="s">
        <v>19</v>
      </c>
      <c r="S25" s="126"/>
      <c r="T25" s="208" t="s">
        <v>19</v>
      </c>
      <c r="U25" s="208" t="s">
        <v>19</v>
      </c>
      <c r="V25" s="126"/>
      <c r="W25" s="258"/>
      <c r="X25" s="258"/>
      <c r="Y25" s="268"/>
      <c r="Z25" s="208" t="s">
        <v>19</v>
      </c>
      <c r="AA25" s="765" t="s">
        <v>19</v>
      </c>
      <c r="AB25" s="208" t="s">
        <v>19</v>
      </c>
      <c r="AC25" s="765" t="s">
        <v>19</v>
      </c>
      <c r="AD25" s="152"/>
      <c r="AE25" s="152"/>
      <c r="AF25" s="152"/>
      <c r="AH25" s="126"/>
      <c r="AI25" s="126"/>
      <c r="AJ25" s="126"/>
      <c r="AK25" s="126"/>
      <c r="AL25" s="126"/>
      <c r="AM25" s="126"/>
      <c r="AN25" s="126"/>
      <c r="AO25" s="126"/>
      <c r="AP25" s="126"/>
    </row>
    <row r="26" spans="1:42" x14ac:dyDescent="0.3">
      <c r="A26" s="216" t="s">
        <v>21</v>
      </c>
      <c r="B26" s="295">
        <f>'C&amp;C Services Summary'!B15</f>
        <v>0</v>
      </c>
      <c r="C26" s="295">
        <f>'C&amp;C Services Summary'!C15</f>
        <v>0</v>
      </c>
      <c r="D26" s="296">
        <f>'C&amp;C Services Summary'!D15</f>
        <v>0</v>
      </c>
      <c r="E26" s="295">
        <f>'C&amp;C Services Summary'!E15</f>
        <v>0</v>
      </c>
      <c r="F26" s="296">
        <f>'C&amp;C Services Summary'!F15</f>
        <v>0</v>
      </c>
      <c r="G26" s="295">
        <f>'C&amp;C Services Summary'!G15</f>
        <v>0</v>
      </c>
      <c r="H26" s="296">
        <f>'C&amp;C Services Summary'!H15</f>
        <v>0</v>
      </c>
      <c r="I26" s="295">
        <f>'C&amp;C Services Summary'!I15</f>
        <v>-83</v>
      </c>
      <c r="J26" s="296">
        <f>'C&amp;C Services Summary'!J15</f>
        <v>0</v>
      </c>
      <c r="K26" s="295">
        <f>'C&amp;C Services Summary'!K15</f>
        <v>16</v>
      </c>
      <c r="L26" s="296">
        <f>'C&amp;C Services Summary'!L15</f>
        <v>1</v>
      </c>
      <c r="M26" s="295">
        <f>'C&amp;C Services Summary'!M15</f>
        <v>0</v>
      </c>
      <c r="N26" s="296">
        <f>'C&amp;C Services Summary'!N15</f>
        <v>0</v>
      </c>
      <c r="O26" s="369">
        <f>'C&amp;C Services Summary'!O15</f>
        <v>-78</v>
      </c>
      <c r="P26" s="296">
        <f>'C&amp;C Services Summary'!P15</f>
        <v>0</v>
      </c>
      <c r="Q26" s="590">
        <f>SUM(B26,C26,E26,G26,I26,K26,M26,O26)</f>
        <v>-145</v>
      </c>
      <c r="R26" s="759">
        <f>R8+Q26</f>
        <v>-1253</v>
      </c>
      <c r="S26" s="126"/>
      <c r="T26" s="82">
        <v>-161</v>
      </c>
      <c r="U26" s="730">
        <f t="shared" ref="U26" si="10">Q26-T26</f>
        <v>16</v>
      </c>
      <c r="V26" s="126"/>
      <c r="W26" s="258"/>
      <c r="X26" s="258"/>
      <c r="Y26" s="268"/>
      <c r="Z26" s="590">
        <v>-145</v>
      </c>
      <c r="AA26" s="766">
        <f>Z26+AA8</f>
        <v>-1237</v>
      </c>
      <c r="AB26" s="590">
        <f>Q26-Z26</f>
        <v>0</v>
      </c>
      <c r="AC26" s="590">
        <f t="shared" ref="AC26:AC38" si="11">R26-AA26</f>
        <v>-16</v>
      </c>
      <c r="AD26" s="152"/>
      <c r="AE26" s="152"/>
      <c r="AF26" s="152"/>
      <c r="AH26" s="126"/>
      <c r="AI26" s="126"/>
      <c r="AJ26" s="126"/>
      <c r="AK26" s="126"/>
      <c r="AL26" s="126"/>
      <c r="AM26" s="126"/>
      <c r="AN26" s="126"/>
      <c r="AO26" s="126"/>
      <c r="AP26" s="126"/>
    </row>
    <row r="27" spans="1:42" x14ac:dyDescent="0.3">
      <c r="A27" s="216" t="s">
        <v>22</v>
      </c>
      <c r="B27" s="295">
        <f>'C&amp;C Services Summary'!B16</f>
        <v>0</v>
      </c>
      <c r="C27" s="295">
        <f>'C&amp;C Services Summary'!C16</f>
        <v>-1026</v>
      </c>
      <c r="D27" s="296">
        <f>'C&amp;C Services Summary'!D16</f>
        <v>0</v>
      </c>
      <c r="E27" s="295">
        <f>'C&amp;C Services Summary'!E16</f>
        <v>0</v>
      </c>
      <c r="F27" s="296">
        <f>'C&amp;C Services Summary'!F16</f>
        <v>0</v>
      </c>
      <c r="G27" s="295">
        <f>'C&amp;C Services Summary'!G16</f>
        <v>-200</v>
      </c>
      <c r="H27" s="296">
        <f>'C&amp;C Services Summary'!H16</f>
        <v>0</v>
      </c>
      <c r="I27" s="295">
        <f>'C&amp;C Services Summary'!I16</f>
        <v>0</v>
      </c>
      <c r="J27" s="296">
        <f>'C&amp;C Services Summary'!J16</f>
        <v>0</v>
      </c>
      <c r="K27" s="295">
        <f>'C&amp;C Services Summary'!K16</f>
        <v>-152</v>
      </c>
      <c r="L27" s="296">
        <f>'C&amp;C Services Summary'!L16</f>
        <v>0</v>
      </c>
      <c r="M27" s="295">
        <f>'C&amp;C Services Summary'!M16</f>
        <v>0</v>
      </c>
      <c r="N27" s="296">
        <f>'C&amp;C Services Summary'!N16</f>
        <v>0</v>
      </c>
      <c r="O27" s="369">
        <f>'C&amp;C Services Summary'!O16</f>
        <v>0</v>
      </c>
      <c r="P27" s="296">
        <f>'C&amp;C Services Summary'!P16</f>
        <v>0</v>
      </c>
      <c r="Q27" s="590">
        <f t="shared" ref="Q27:Q29" si="12">SUM(B27,C27,E27,G27,I27,K27,M27,O27)</f>
        <v>-1378</v>
      </c>
      <c r="R27" s="759">
        <f t="shared" ref="R27:R38" si="13">R9+Q27</f>
        <v>-484</v>
      </c>
      <c r="S27" s="126"/>
      <c r="T27" s="82">
        <v>-100</v>
      </c>
      <c r="U27" s="730">
        <f>Q27-T27</f>
        <v>-1278</v>
      </c>
      <c r="V27" s="126"/>
      <c r="W27" s="258"/>
      <c r="X27" s="258"/>
      <c r="Y27" s="268"/>
      <c r="Z27" s="590">
        <v>-1378</v>
      </c>
      <c r="AA27" s="766">
        <f t="shared" ref="AA27:AA38" si="14">Z27+AA9</f>
        <v>-549</v>
      </c>
      <c r="AB27" s="590">
        <f t="shared" ref="AB27:AB38" si="15">Q27-Z27</f>
        <v>0</v>
      </c>
      <c r="AC27" s="590">
        <f t="shared" si="11"/>
        <v>65</v>
      </c>
      <c r="AD27" s="152"/>
      <c r="AE27" s="152"/>
      <c r="AF27" s="152"/>
      <c r="AH27" s="126"/>
      <c r="AI27" s="126"/>
      <c r="AJ27" s="126"/>
      <c r="AK27" s="126"/>
      <c r="AL27" s="126"/>
      <c r="AM27" s="126"/>
      <c r="AN27" s="126"/>
      <c r="AO27" s="126"/>
      <c r="AP27" s="126"/>
    </row>
    <row r="28" spans="1:42" x14ac:dyDescent="0.3">
      <c r="A28" s="216" t="s">
        <v>23</v>
      </c>
      <c r="B28" s="295">
        <f>'C&amp;C Services Summary'!B17</f>
        <v>0</v>
      </c>
      <c r="C28" s="295">
        <f>'C&amp;C Services Summary'!C17</f>
        <v>0</v>
      </c>
      <c r="D28" s="296">
        <f>'C&amp;C Services Summary'!D17</f>
        <v>0</v>
      </c>
      <c r="E28" s="295">
        <f>'C&amp;C Services Summary'!E17</f>
        <v>0</v>
      </c>
      <c r="F28" s="296">
        <f>'C&amp;C Services Summary'!F17</f>
        <v>0</v>
      </c>
      <c r="G28" s="295">
        <f>'C&amp;C Services Summary'!G17</f>
        <v>0</v>
      </c>
      <c r="H28" s="296">
        <f>'C&amp;C Services Summary'!H17</f>
        <v>0</v>
      </c>
      <c r="I28" s="295">
        <f>'C&amp;C Services Summary'!I17</f>
        <v>0</v>
      </c>
      <c r="J28" s="296">
        <f>'C&amp;C Services Summary'!J17</f>
        <v>0</v>
      </c>
      <c r="K28" s="295">
        <f>'C&amp;C Services Summary'!K17</f>
        <v>0</v>
      </c>
      <c r="L28" s="296">
        <f>'C&amp;C Services Summary'!L17</f>
        <v>0</v>
      </c>
      <c r="M28" s="295">
        <f>'C&amp;C Services Summary'!M17</f>
        <v>0</v>
      </c>
      <c r="N28" s="296">
        <f>'C&amp;C Services Summary'!N17</f>
        <v>0</v>
      </c>
      <c r="O28" s="369">
        <f>'C&amp;C Services Summary'!O17</f>
        <v>0</v>
      </c>
      <c r="P28" s="296">
        <f>'C&amp;C Services Summary'!P17</f>
        <v>0</v>
      </c>
      <c r="Q28" s="590">
        <f t="shared" si="12"/>
        <v>0</v>
      </c>
      <c r="R28" s="759">
        <f t="shared" si="13"/>
        <v>0</v>
      </c>
      <c r="S28" s="126"/>
      <c r="T28" s="82">
        <v>0</v>
      </c>
      <c r="U28" s="730">
        <f>Q28-T28</f>
        <v>0</v>
      </c>
      <c r="V28" s="126"/>
      <c r="W28" s="258"/>
      <c r="X28" s="258"/>
      <c r="Y28" s="268"/>
      <c r="Z28" s="590">
        <v>0</v>
      </c>
      <c r="AA28" s="766">
        <f t="shared" si="14"/>
        <v>0</v>
      </c>
      <c r="AB28" s="590">
        <f t="shared" si="15"/>
        <v>0</v>
      </c>
      <c r="AC28" s="590">
        <f t="shared" si="11"/>
        <v>0</v>
      </c>
      <c r="AD28" s="152"/>
      <c r="AE28" s="152"/>
      <c r="AF28" s="152"/>
      <c r="AH28" s="126"/>
      <c r="AI28" s="126"/>
      <c r="AJ28" s="126"/>
      <c r="AK28" s="126"/>
      <c r="AL28" s="126"/>
      <c r="AM28" s="126"/>
      <c r="AN28" s="126"/>
      <c r="AO28" s="126"/>
      <c r="AP28" s="126"/>
    </row>
    <row r="29" spans="1:42" x14ac:dyDescent="0.3">
      <c r="A29" s="216" t="s">
        <v>24</v>
      </c>
      <c r="B29" s="295">
        <f>'IT Summary'!B15</f>
        <v>121.13999999999999</v>
      </c>
      <c r="C29" s="295">
        <f>'IT Summary'!C15</f>
        <v>-128</v>
      </c>
      <c r="D29" s="296">
        <f>'IT Summary'!D15</f>
        <v>0</v>
      </c>
      <c r="E29" s="295">
        <f>'IT Summary'!E15</f>
        <v>0</v>
      </c>
      <c r="F29" s="296">
        <f>'IT Summary'!F15</f>
        <v>0</v>
      </c>
      <c r="G29" s="295">
        <f>'IT Summary'!G15</f>
        <v>0</v>
      </c>
      <c r="H29" s="296">
        <f>'IT Summary'!H15</f>
        <v>0</v>
      </c>
      <c r="I29" s="295">
        <f>'IT Summary'!I15</f>
        <v>0</v>
      </c>
      <c r="J29" s="296">
        <f>'IT Summary'!J15</f>
        <v>0</v>
      </c>
      <c r="K29" s="295">
        <f>'IT Summary'!K15</f>
        <v>0</v>
      </c>
      <c r="L29" s="296">
        <f>'IT Summary'!L15</f>
        <v>0</v>
      </c>
      <c r="M29" s="295">
        <f>'IT Summary'!M15</f>
        <v>-287</v>
      </c>
      <c r="N29" s="296">
        <f>'IT Summary'!N15</f>
        <v>-5</v>
      </c>
      <c r="O29" s="369">
        <f>'IT Summary'!O15</f>
        <v>0</v>
      </c>
      <c r="P29" s="296">
        <f>'IT Summary'!P15</f>
        <v>0</v>
      </c>
      <c r="Q29" s="590">
        <f t="shared" si="12"/>
        <v>-293.86</v>
      </c>
      <c r="R29" s="759">
        <f t="shared" si="13"/>
        <v>754.50999999999988</v>
      </c>
      <c r="S29" s="126"/>
      <c r="T29" s="82">
        <v>0</v>
      </c>
      <c r="U29" s="730">
        <f t="shared" ref="U29:U30" si="16">Q29-T29</f>
        <v>-293.86</v>
      </c>
      <c r="V29" s="126"/>
      <c r="W29" s="258"/>
      <c r="X29" s="258"/>
      <c r="Y29" s="268"/>
      <c r="Z29" s="590">
        <v>-293.86</v>
      </c>
      <c r="AA29" s="766">
        <f t="shared" si="14"/>
        <v>841.50999999999988</v>
      </c>
      <c r="AB29" s="590">
        <f t="shared" si="15"/>
        <v>0</v>
      </c>
      <c r="AC29" s="590">
        <f t="shared" si="11"/>
        <v>-87</v>
      </c>
      <c r="AD29" s="152"/>
      <c r="AE29" s="152"/>
      <c r="AF29" s="152"/>
      <c r="AH29" s="126"/>
      <c r="AI29" s="126"/>
      <c r="AJ29" s="126"/>
      <c r="AK29" s="126"/>
      <c r="AL29" s="126"/>
      <c r="AM29" s="126"/>
      <c r="AN29" s="126"/>
      <c r="AO29" s="126"/>
      <c r="AP29" s="126"/>
    </row>
    <row r="30" spans="1:42" x14ac:dyDescent="0.3">
      <c r="A30" s="216" t="s">
        <v>25</v>
      </c>
      <c r="B30" s="295">
        <f>'Place Summary'!B16</f>
        <v>0</v>
      </c>
      <c r="C30" s="295">
        <f>'Place Summary'!C16</f>
        <v>0</v>
      </c>
      <c r="D30" s="296">
        <f>'Place Summary'!D16</f>
        <v>0</v>
      </c>
      <c r="E30" s="295">
        <f>'Place Summary'!E16</f>
        <v>-110</v>
      </c>
      <c r="F30" s="296">
        <f>'Place Summary'!F16</f>
        <v>0</v>
      </c>
      <c r="G30" s="295">
        <f>'Place Summary'!G16</f>
        <v>0</v>
      </c>
      <c r="H30" s="296">
        <f>'Place Summary'!H16</f>
        <v>0</v>
      </c>
      <c r="I30" s="295">
        <f>'Place Summary'!I16</f>
        <v>-244</v>
      </c>
      <c r="J30" s="296">
        <f>'Place Summary'!J16</f>
        <v>0</v>
      </c>
      <c r="K30" s="295">
        <f>'Place Summary'!K16</f>
        <v>-180</v>
      </c>
      <c r="L30" s="296">
        <f>'Place Summary'!L16</f>
        <v>0</v>
      </c>
      <c r="M30" s="295">
        <f>'Place Summary'!M16</f>
        <v>0</v>
      </c>
      <c r="N30" s="296">
        <f>'Place Summary'!N16</f>
        <v>0</v>
      </c>
      <c r="O30" s="369">
        <f>'Place Summary'!O16</f>
        <v>0</v>
      </c>
      <c r="P30" s="296">
        <f>'Place Summary'!P16</f>
        <v>0</v>
      </c>
      <c r="Q30" s="590">
        <f>SUM(B30,C30,E30,G30,I30,K30,M30,O30)</f>
        <v>-534</v>
      </c>
      <c r="R30" s="759">
        <f t="shared" si="13"/>
        <v>-922</v>
      </c>
      <c r="S30" s="126"/>
      <c r="T30" s="82">
        <v>-693</v>
      </c>
      <c r="U30" s="730">
        <f t="shared" si="16"/>
        <v>159</v>
      </c>
      <c r="V30" s="126"/>
      <c r="W30" s="258"/>
      <c r="X30" s="258"/>
      <c r="Y30" s="268"/>
      <c r="Z30" s="590">
        <v>-634</v>
      </c>
      <c r="AA30" s="766">
        <f t="shared" si="14"/>
        <v>-922</v>
      </c>
      <c r="AB30" s="590">
        <f t="shared" si="15"/>
        <v>100</v>
      </c>
      <c r="AC30" s="590">
        <f t="shared" si="11"/>
        <v>0</v>
      </c>
      <c r="AD30" s="152"/>
      <c r="AE30" s="152"/>
      <c r="AF30" s="152"/>
      <c r="AH30" s="126"/>
      <c r="AI30" s="126"/>
      <c r="AJ30" s="126"/>
      <c r="AK30" s="126"/>
      <c r="AL30" s="126"/>
      <c r="AM30" s="126"/>
      <c r="AN30" s="126"/>
      <c r="AO30" s="126"/>
      <c r="AP30" s="126"/>
    </row>
    <row r="31" spans="1:42" x14ac:dyDescent="0.3">
      <c r="A31" s="216" t="s">
        <v>26</v>
      </c>
      <c r="B31" s="295">
        <f>'Place Summary'!B17</f>
        <v>0</v>
      </c>
      <c r="C31" s="295">
        <f>'Place Summary'!C17</f>
        <v>-190</v>
      </c>
      <c r="D31" s="296">
        <f>'Place Summary'!D17</f>
        <v>-2</v>
      </c>
      <c r="E31" s="295">
        <f>'Place Summary'!E17</f>
        <v>0</v>
      </c>
      <c r="F31" s="296">
        <f>'Place Summary'!F17</f>
        <v>0</v>
      </c>
      <c r="G31" s="295">
        <f>'Place Summary'!G17</f>
        <v>0</v>
      </c>
      <c r="H31" s="296">
        <f>'Place Summary'!H17</f>
        <v>0</v>
      </c>
      <c r="I31" s="295">
        <f>'Place Summary'!I17</f>
        <v>0</v>
      </c>
      <c r="J31" s="296">
        <f>'Place Summary'!J17</f>
        <v>0</v>
      </c>
      <c r="K31" s="295">
        <f>'Place Summary'!K17</f>
        <v>0</v>
      </c>
      <c r="L31" s="296">
        <f>'Place Summary'!L17</f>
        <v>0</v>
      </c>
      <c r="M31" s="295">
        <f>'Place Summary'!M17</f>
        <v>199</v>
      </c>
      <c r="N31" s="296">
        <f>'Place Summary'!N17</f>
        <v>0</v>
      </c>
      <c r="O31" s="369">
        <f>'Place Summary'!O17</f>
        <v>0</v>
      </c>
      <c r="P31" s="296">
        <f>'Place Summary'!P17</f>
        <v>0</v>
      </c>
      <c r="Q31" s="590">
        <f>SUM(B31,C31,E31,G31,I31,K31,M31,O31)</f>
        <v>9</v>
      </c>
      <c r="R31" s="759">
        <f t="shared" si="13"/>
        <v>172</v>
      </c>
      <c r="S31" s="126"/>
      <c r="T31" s="82">
        <v>-14</v>
      </c>
      <c r="U31" s="730">
        <f t="shared" ref="U31:U38" si="17">Q31-T31</f>
        <v>23</v>
      </c>
      <c r="V31" s="126"/>
      <c r="W31" s="258"/>
      <c r="X31" s="258"/>
      <c r="Y31" s="268"/>
      <c r="Z31" s="590">
        <v>9</v>
      </c>
      <c r="AA31" s="766">
        <f t="shared" si="14"/>
        <v>172</v>
      </c>
      <c r="AB31" s="590">
        <f t="shared" si="15"/>
        <v>0</v>
      </c>
      <c r="AC31" s="590">
        <f t="shared" si="11"/>
        <v>0</v>
      </c>
      <c r="AD31" s="152"/>
      <c r="AE31" s="152"/>
      <c r="AF31" s="152"/>
      <c r="AH31" s="126"/>
      <c r="AI31" s="126"/>
      <c r="AJ31" s="126"/>
      <c r="AK31" s="126"/>
      <c r="AL31" s="126"/>
      <c r="AM31" s="126"/>
      <c r="AN31" s="126"/>
      <c r="AO31" s="126"/>
      <c r="AP31" s="126"/>
    </row>
    <row r="32" spans="1:42" x14ac:dyDescent="0.3">
      <c r="A32" s="222" t="s">
        <v>27</v>
      </c>
      <c r="B32" s="295">
        <f>'Place Summary'!B18</f>
        <v>0</v>
      </c>
      <c r="C32" s="295">
        <f>'Place Summary'!C18</f>
        <v>0</v>
      </c>
      <c r="D32" s="296">
        <f>'Place Summary'!D18</f>
        <v>0</v>
      </c>
      <c r="E32" s="295">
        <f>'Place Summary'!E18</f>
        <v>0</v>
      </c>
      <c r="F32" s="296">
        <f>'Place Summary'!F18</f>
        <v>0</v>
      </c>
      <c r="G32" s="295">
        <f>'Place Summary'!G18</f>
        <v>0</v>
      </c>
      <c r="H32" s="296">
        <f>'Place Summary'!H18</f>
        <v>0</v>
      </c>
      <c r="I32" s="295">
        <f>'Place Summary'!I18</f>
        <v>0</v>
      </c>
      <c r="J32" s="296">
        <f>'Place Summary'!J18</f>
        <v>0</v>
      </c>
      <c r="K32" s="295">
        <f>'Place Summary'!K18</f>
        <v>0</v>
      </c>
      <c r="L32" s="296">
        <f>'Place Summary'!L18</f>
        <v>0</v>
      </c>
      <c r="M32" s="295">
        <f>'Place Summary'!M18</f>
        <v>-25</v>
      </c>
      <c r="N32" s="296">
        <f>'Place Summary'!N18</f>
        <v>0</v>
      </c>
      <c r="O32" s="369">
        <f>'Place Summary'!O18</f>
        <v>0</v>
      </c>
      <c r="P32" s="296">
        <f>'Place Summary'!P18</f>
        <v>0</v>
      </c>
      <c r="Q32" s="590">
        <f>SUM(B32,C32,E32,G32,I32,K32,M32,O32)</f>
        <v>-25</v>
      </c>
      <c r="R32" s="759">
        <f t="shared" si="13"/>
        <v>-25</v>
      </c>
      <c r="S32" s="126"/>
      <c r="T32" s="82">
        <v>-25</v>
      </c>
      <c r="U32" s="730">
        <f t="shared" si="17"/>
        <v>0</v>
      </c>
      <c r="V32" s="126"/>
      <c r="W32" s="258"/>
      <c r="X32" s="258"/>
      <c r="Y32" s="268"/>
      <c r="Z32" s="590">
        <v>-25</v>
      </c>
      <c r="AA32" s="766">
        <f t="shared" si="14"/>
        <v>-25</v>
      </c>
      <c r="AB32" s="590">
        <f t="shared" si="15"/>
        <v>0</v>
      </c>
      <c r="AC32" s="590">
        <f t="shared" si="11"/>
        <v>0</v>
      </c>
      <c r="AD32" s="152"/>
      <c r="AE32" s="152"/>
      <c r="AF32" s="152"/>
      <c r="AH32" s="126"/>
      <c r="AI32" s="126"/>
      <c r="AJ32" s="126"/>
      <c r="AK32" s="126"/>
      <c r="AL32" s="126"/>
      <c r="AM32" s="126"/>
      <c r="AN32" s="126"/>
      <c r="AO32" s="126"/>
      <c r="AP32" s="126"/>
    </row>
    <row r="33" spans="1:42" x14ac:dyDescent="0.3">
      <c r="A33" s="216" t="s">
        <v>28</v>
      </c>
      <c r="B33" s="295">
        <f>'Companies Summary'!B14</f>
        <v>0</v>
      </c>
      <c r="C33" s="295">
        <f>'Companies Summary'!C14</f>
        <v>-168</v>
      </c>
      <c r="D33" s="296">
        <f>'Companies Summary'!D14</f>
        <v>0</v>
      </c>
      <c r="E33" s="295">
        <f>'Companies Summary'!E15</f>
        <v>0</v>
      </c>
      <c r="F33" s="296">
        <f>'Companies Summary'!F15</f>
        <v>0</v>
      </c>
      <c r="G33" s="295">
        <f>'Companies Summary'!G15</f>
        <v>0</v>
      </c>
      <c r="H33" s="296">
        <f>'Companies Summary'!H15</f>
        <v>0</v>
      </c>
      <c r="I33" s="295">
        <f>'Companies Summary'!I15</f>
        <v>3260</v>
      </c>
      <c r="J33" s="296">
        <f>'Companies Summary'!J15</f>
        <v>0</v>
      </c>
      <c r="K33" s="295">
        <f>'Companies Summary'!K15</f>
        <v>0</v>
      </c>
      <c r="L33" s="296">
        <f>'Companies Summary'!L15</f>
        <v>0</v>
      </c>
      <c r="M33" s="295">
        <f>'Companies Summary'!M15</f>
        <v>0</v>
      </c>
      <c r="N33" s="296">
        <f>'Companies Summary'!N15</f>
        <v>0</v>
      </c>
      <c r="O33" s="369">
        <f>'Companies Summary'!O15</f>
        <v>0</v>
      </c>
      <c r="P33" s="296">
        <f>'Companies Summary'!P15</f>
        <v>0</v>
      </c>
      <c r="Q33" s="590">
        <f>SUM(B33,C33,E33,G33,I33,K33,M33,O33)</f>
        <v>3092</v>
      </c>
      <c r="R33" s="759">
        <f t="shared" si="13"/>
        <v>3822</v>
      </c>
      <c r="S33" s="126"/>
      <c r="T33" s="82">
        <v>-433</v>
      </c>
      <c r="U33" s="730">
        <f t="shared" si="17"/>
        <v>3525</v>
      </c>
      <c r="V33" s="126"/>
      <c r="W33" s="258"/>
      <c r="X33" s="258"/>
      <c r="Y33" s="268"/>
      <c r="Z33" s="590">
        <v>3092</v>
      </c>
      <c r="AA33" s="766">
        <f t="shared" si="14"/>
        <v>3822</v>
      </c>
      <c r="AB33" s="590">
        <f t="shared" si="15"/>
        <v>0</v>
      </c>
      <c r="AC33" s="590">
        <f t="shared" si="11"/>
        <v>0</v>
      </c>
      <c r="AD33" s="152"/>
      <c r="AE33" s="152"/>
      <c r="AF33" s="152"/>
      <c r="AH33" s="126"/>
      <c r="AI33" s="126"/>
      <c r="AJ33" s="126"/>
      <c r="AK33" s="126"/>
      <c r="AL33" s="126"/>
      <c r="AM33" s="126"/>
      <c r="AN33" s="126"/>
      <c r="AO33" s="126"/>
      <c r="AP33" s="126"/>
    </row>
    <row r="34" spans="1:42" x14ac:dyDescent="0.3">
      <c r="A34" s="384" t="s">
        <v>29</v>
      </c>
      <c r="B34" s="295">
        <f>'CorpServ Summary'!B18</f>
        <v>0</v>
      </c>
      <c r="C34" s="295">
        <f>'CorpServ Summary'!C18</f>
        <v>0</v>
      </c>
      <c r="D34" s="296">
        <f>'CorpServ Summary'!D18</f>
        <v>0</v>
      </c>
      <c r="E34" s="295">
        <f>'CorpServ Summary'!E18</f>
        <v>0</v>
      </c>
      <c r="F34" s="296">
        <f>'CorpServ Summary'!F18</f>
        <v>0</v>
      </c>
      <c r="G34" s="295">
        <f>'CorpServ Summary'!G18</f>
        <v>0</v>
      </c>
      <c r="H34" s="296">
        <f>'CorpServ Summary'!H18</f>
        <v>0</v>
      </c>
      <c r="I34" s="295">
        <f>'CorpServ Summary'!I18</f>
        <v>0</v>
      </c>
      <c r="J34" s="296">
        <f>'CorpServ Summary'!J18</f>
        <v>0</v>
      </c>
      <c r="K34" s="295">
        <f>'CorpServ Summary'!K18</f>
        <v>0</v>
      </c>
      <c r="L34" s="296">
        <f>'CorpServ Summary'!L18</f>
        <v>0</v>
      </c>
      <c r="M34" s="295">
        <f>'CorpServ Summary'!M18</f>
        <v>0</v>
      </c>
      <c r="N34" s="296">
        <f>'CorpServ Summary'!N18</f>
        <v>0</v>
      </c>
      <c r="O34" s="369">
        <f>'CorpServ Summary'!O18</f>
        <v>0</v>
      </c>
      <c r="P34" s="296">
        <f>'CorpServ Summary'!P18</f>
        <v>0</v>
      </c>
      <c r="Q34" s="590">
        <f t="shared" ref="Q34" si="18">SUM(B34,C34,E34,G34,I34,K34,M34,O34)</f>
        <v>0</v>
      </c>
      <c r="R34" s="759">
        <f t="shared" si="13"/>
        <v>0</v>
      </c>
      <c r="S34" s="126"/>
      <c r="T34" s="82">
        <v>0</v>
      </c>
      <c r="U34" s="730">
        <f t="shared" si="17"/>
        <v>0</v>
      </c>
      <c r="V34" s="126"/>
      <c r="W34" s="258"/>
      <c r="X34" s="258"/>
      <c r="Y34" s="268"/>
      <c r="Z34" s="590">
        <v>0</v>
      </c>
      <c r="AA34" s="766">
        <f t="shared" si="14"/>
        <v>0</v>
      </c>
      <c r="AB34" s="590">
        <f t="shared" si="15"/>
        <v>0</v>
      </c>
      <c r="AC34" s="590">
        <f t="shared" si="11"/>
        <v>0</v>
      </c>
      <c r="AD34" s="152"/>
      <c r="AE34" s="152"/>
      <c r="AF34" s="152"/>
      <c r="AH34" s="126"/>
      <c r="AI34" s="126"/>
      <c r="AJ34" s="126"/>
      <c r="AK34" s="126"/>
      <c r="AL34" s="126"/>
      <c r="AM34" s="126"/>
      <c r="AN34" s="126"/>
      <c r="AO34" s="126"/>
      <c r="AP34" s="126"/>
    </row>
    <row r="35" spans="1:42" x14ac:dyDescent="0.3">
      <c r="A35" s="216" t="s">
        <v>30</v>
      </c>
      <c r="B35" s="295">
        <f>'CorpServ Summary'!B19</f>
        <v>0</v>
      </c>
      <c r="C35" s="295">
        <f>'CorpServ Summary'!C19</f>
        <v>0</v>
      </c>
      <c r="D35" s="296">
        <f>'CorpServ Summary'!D19</f>
        <v>0</v>
      </c>
      <c r="E35" s="295">
        <f>'CorpServ Summary'!E19</f>
        <v>-35</v>
      </c>
      <c r="F35" s="296">
        <f>'CorpServ Summary'!F19</f>
        <v>-1</v>
      </c>
      <c r="G35" s="295">
        <f>'CorpServ Summary'!G19</f>
        <v>0</v>
      </c>
      <c r="H35" s="296">
        <f>'CorpServ Summary'!H19</f>
        <v>0</v>
      </c>
      <c r="I35" s="295">
        <f>'CorpServ Summary'!I19</f>
        <v>0</v>
      </c>
      <c r="J35" s="296">
        <f>'CorpServ Summary'!J19</f>
        <v>0</v>
      </c>
      <c r="K35" s="295">
        <f>'CorpServ Summary'!K19</f>
        <v>0</v>
      </c>
      <c r="L35" s="296">
        <f>'CorpServ Summary'!L19</f>
        <v>0</v>
      </c>
      <c r="M35" s="295">
        <f>'CorpServ Summary'!M19</f>
        <v>-40</v>
      </c>
      <c r="N35" s="296">
        <f>'CorpServ Summary'!N19</f>
        <v>-1</v>
      </c>
      <c r="O35" s="369">
        <f>'CorpServ Summary'!O19</f>
        <v>0</v>
      </c>
      <c r="P35" s="296">
        <f>'CorpServ Summary'!P19</f>
        <v>0</v>
      </c>
      <c r="Q35" s="590">
        <f t="shared" ref="Q35:Q37" si="19">SUM(B35,C35,E35,G35,I35,K35,M35,O35)</f>
        <v>-75</v>
      </c>
      <c r="R35" s="759">
        <f t="shared" si="13"/>
        <v>-70</v>
      </c>
      <c r="S35" s="126"/>
      <c r="T35" s="82">
        <v>0</v>
      </c>
      <c r="U35" s="730">
        <f t="shared" si="17"/>
        <v>-75</v>
      </c>
      <c r="V35" s="126"/>
      <c r="W35" s="258"/>
      <c r="X35" s="258"/>
      <c r="Y35" s="268"/>
      <c r="Z35" s="590">
        <v>-75</v>
      </c>
      <c r="AA35" s="766">
        <f t="shared" si="14"/>
        <v>-50</v>
      </c>
      <c r="AB35" s="590">
        <f t="shared" si="15"/>
        <v>0</v>
      </c>
      <c r="AC35" s="590">
        <f t="shared" si="11"/>
        <v>-20</v>
      </c>
      <c r="AD35" s="152"/>
      <c r="AE35" s="152"/>
      <c r="AF35" s="152"/>
      <c r="AH35" s="126"/>
      <c r="AI35" s="126"/>
      <c r="AJ35" s="126"/>
      <c r="AK35" s="126"/>
      <c r="AL35" s="126"/>
      <c r="AM35" s="126"/>
      <c r="AN35" s="126"/>
      <c r="AO35" s="126"/>
      <c r="AP35" s="126"/>
    </row>
    <row r="36" spans="1:42" x14ac:dyDescent="0.3">
      <c r="A36" s="216" t="s">
        <v>31</v>
      </c>
      <c r="B36" s="295">
        <f>'CorpServ Summary'!B20</f>
        <v>0</v>
      </c>
      <c r="C36" s="295">
        <f>'CorpServ Summary'!C20</f>
        <v>4</v>
      </c>
      <c r="D36" s="296">
        <f>'CorpServ Summary'!D20</f>
        <v>0</v>
      </c>
      <c r="E36" s="295">
        <f>'CorpServ Summary'!E20</f>
        <v>0</v>
      </c>
      <c r="F36" s="296">
        <f>'CorpServ Summary'!F20</f>
        <v>0</v>
      </c>
      <c r="G36" s="295">
        <f>'CorpServ Summary'!G20</f>
        <v>0</v>
      </c>
      <c r="H36" s="296">
        <f>'CorpServ Summary'!H20</f>
        <v>0</v>
      </c>
      <c r="I36" s="295">
        <f>'CorpServ Summary'!I20</f>
        <v>50</v>
      </c>
      <c r="J36" s="296">
        <f>'CorpServ Summary'!J20</f>
        <v>0</v>
      </c>
      <c r="K36" s="295">
        <f>'CorpServ Summary'!K20</f>
        <v>0</v>
      </c>
      <c r="L36" s="296">
        <f>'CorpServ Summary'!L20</f>
        <v>0</v>
      </c>
      <c r="M36" s="295">
        <f>'CorpServ Summary'!M20</f>
        <v>0</v>
      </c>
      <c r="N36" s="296">
        <f>'CorpServ Summary'!N20</f>
        <v>0</v>
      </c>
      <c r="O36" s="369">
        <f>'CorpServ Summary'!O20</f>
        <v>-23</v>
      </c>
      <c r="P36" s="296">
        <f>'CorpServ Summary'!P20</f>
        <v>0</v>
      </c>
      <c r="Q36" s="590">
        <f t="shared" si="19"/>
        <v>31</v>
      </c>
      <c r="R36" s="759">
        <f t="shared" si="13"/>
        <v>22</v>
      </c>
      <c r="S36" s="126"/>
      <c r="T36" s="82">
        <v>-6</v>
      </c>
      <c r="U36" s="730">
        <f t="shared" si="17"/>
        <v>37</v>
      </c>
      <c r="V36" s="126"/>
      <c r="W36" s="259" t="s">
        <v>32</v>
      </c>
      <c r="X36" s="260" t="e">
        <f>'C&amp;C Services Summary'!AC53+'Place Summary'!AC53+#REF!+#REF!+'Companies Summary'!AA44+'CorpServ Summary'!AA63-Q39</f>
        <v>#REF!</v>
      </c>
      <c r="Y36" s="267"/>
      <c r="Z36" s="590">
        <v>31</v>
      </c>
      <c r="AA36" s="766">
        <f t="shared" si="14"/>
        <v>22</v>
      </c>
      <c r="AB36" s="590">
        <f t="shared" si="15"/>
        <v>0</v>
      </c>
      <c r="AC36" s="590">
        <f t="shared" si="11"/>
        <v>0</v>
      </c>
      <c r="AD36" s="152"/>
      <c r="AE36" s="152"/>
      <c r="AF36" s="152"/>
      <c r="AH36" s="126"/>
      <c r="AI36" s="126"/>
      <c r="AJ36" s="126"/>
      <c r="AK36" s="126"/>
      <c r="AL36" s="126"/>
      <c r="AM36" s="126"/>
      <c r="AN36" s="126"/>
      <c r="AO36" s="126"/>
      <c r="AP36" s="126"/>
    </row>
    <row r="37" spans="1:42" x14ac:dyDescent="0.3">
      <c r="A37" s="305" t="s">
        <v>33</v>
      </c>
      <c r="B37" s="295">
        <f>'CorpServ Summary'!B21</f>
        <v>0</v>
      </c>
      <c r="C37" s="295">
        <f>'CorpServ Summary'!C21</f>
        <v>0</v>
      </c>
      <c r="D37" s="296">
        <f>'CorpServ Summary'!D21</f>
        <v>0</v>
      </c>
      <c r="E37" s="295">
        <f>'CorpServ Summary'!E21</f>
        <v>0</v>
      </c>
      <c r="F37" s="296">
        <f>'CorpServ Summary'!F21</f>
        <v>0</v>
      </c>
      <c r="G37" s="295">
        <f>'CorpServ Summary'!G21</f>
        <v>0</v>
      </c>
      <c r="H37" s="296">
        <f>'CorpServ Summary'!H21</f>
        <v>0</v>
      </c>
      <c r="I37" s="295">
        <f>'CorpServ Summary'!I21</f>
        <v>0</v>
      </c>
      <c r="J37" s="296">
        <f>'CorpServ Summary'!J21</f>
        <v>0</v>
      </c>
      <c r="K37" s="295">
        <f>'CorpServ Summary'!K21</f>
        <v>0</v>
      </c>
      <c r="L37" s="296">
        <f>'CorpServ Summary'!L21</f>
        <v>0</v>
      </c>
      <c r="M37" s="295">
        <f>'CorpServ Summary'!M21</f>
        <v>0</v>
      </c>
      <c r="N37" s="296">
        <f>'CorpServ Summary'!N21</f>
        <v>0</v>
      </c>
      <c r="O37" s="369">
        <f>'CorpServ Summary'!O21</f>
        <v>0</v>
      </c>
      <c r="P37" s="296">
        <f>'CorpServ Summary'!P21</f>
        <v>0</v>
      </c>
      <c r="Q37" s="590">
        <f t="shared" si="19"/>
        <v>0</v>
      </c>
      <c r="R37" s="759">
        <f t="shared" si="13"/>
        <v>-100</v>
      </c>
      <c r="S37" s="126"/>
      <c r="T37" s="82">
        <v>0</v>
      </c>
      <c r="U37" s="730">
        <f t="shared" si="17"/>
        <v>0</v>
      </c>
      <c r="V37" s="126"/>
      <c r="W37" s="258"/>
      <c r="X37" s="258"/>
      <c r="Y37" s="268"/>
      <c r="Z37" s="590">
        <v>0</v>
      </c>
      <c r="AA37" s="766">
        <f t="shared" si="14"/>
        <v>-100</v>
      </c>
      <c r="AB37" s="590">
        <f t="shared" si="15"/>
        <v>0</v>
      </c>
      <c r="AC37" s="590">
        <f t="shared" si="11"/>
        <v>0</v>
      </c>
      <c r="AD37" s="152"/>
      <c r="AE37" s="152"/>
      <c r="AF37" s="152"/>
      <c r="AH37" s="126"/>
      <c r="AI37" s="126"/>
      <c r="AJ37" s="126"/>
      <c r="AK37" s="126"/>
      <c r="AL37" s="126"/>
      <c r="AM37" s="126"/>
      <c r="AN37" s="126"/>
      <c r="AO37" s="126"/>
      <c r="AP37" s="126"/>
    </row>
    <row r="38" spans="1:42" x14ac:dyDescent="0.3">
      <c r="A38" s="126" t="s">
        <v>34</v>
      </c>
      <c r="B38" s="295">
        <f>'CorpServ Summary'!B22</f>
        <v>0</v>
      </c>
      <c r="C38" s="295">
        <f>'CorpServ Summary'!C22</f>
        <v>0</v>
      </c>
      <c r="D38" s="296">
        <f>'CorpServ Summary'!D22</f>
        <v>0</v>
      </c>
      <c r="E38" s="295">
        <f>'CorpServ Summary'!E22</f>
        <v>0</v>
      </c>
      <c r="F38" s="296">
        <f>'CorpServ Summary'!F22</f>
        <v>0</v>
      </c>
      <c r="G38" s="295">
        <f>'CorpServ Summary'!G22</f>
        <v>-52</v>
      </c>
      <c r="H38" s="296">
        <f>'CorpServ Summary'!H22</f>
        <v>-0.5</v>
      </c>
      <c r="I38" s="295">
        <f>'CorpServ Summary'!I22</f>
        <v>0</v>
      </c>
      <c r="J38" s="296">
        <f>'CorpServ Summary'!J22</f>
        <v>0</v>
      </c>
      <c r="K38" s="295">
        <f>'CorpServ Summary'!K22</f>
        <v>0</v>
      </c>
      <c r="L38" s="296">
        <f>'CorpServ Summary'!L22</f>
        <v>0</v>
      </c>
      <c r="M38" s="295">
        <f>'CorpServ Summary'!M22</f>
        <v>0</v>
      </c>
      <c r="N38" s="296">
        <f>'CorpServ Summary'!N22</f>
        <v>0</v>
      </c>
      <c r="O38" s="369">
        <f>'CorpServ Summary'!O22</f>
        <v>0</v>
      </c>
      <c r="P38" s="296">
        <f>'CorpServ Summary'!P22</f>
        <v>0</v>
      </c>
      <c r="Q38" s="590">
        <f t="shared" ref="Q38" si="20">SUM(B38,C38,E38,G38,I38,K38,M38,O38)</f>
        <v>-52</v>
      </c>
      <c r="R38" s="759">
        <f t="shared" si="13"/>
        <v>-97</v>
      </c>
      <c r="S38" s="126"/>
      <c r="T38" s="82">
        <v>-52</v>
      </c>
      <c r="U38" s="730">
        <f t="shared" si="17"/>
        <v>0</v>
      </c>
      <c r="V38" s="126"/>
      <c r="W38" s="258"/>
      <c r="X38" s="258"/>
      <c r="Y38" s="268"/>
      <c r="Z38" s="590">
        <v>-52</v>
      </c>
      <c r="AA38" s="766">
        <f t="shared" si="14"/>
        <v>-84</v>
      </c>
      <c r="AB38" s="590">
        <f t="shared" si="15"/>
        <v>0</v>
      </c>
      <c r="AC38" s="590">
        <f t="shared" si="11"/>
        <v>-13</v>
      </c>
      <c r="AD38" s="152"/>
      <c r="AE38" s="152"/>
      <c r="AF38" s="152"/>
      <c r="AH38" s="126"/>
      <c r="AI38" s="126"/>
      <c r="AJ38" s="126"/>
      <c r="AK38" s="126"/>
      <c r="AL38" s="126"/>
      <c r="AM38" s="126"/>
      <c r="AN38" s="126"/>
      <c r="AO38" s="126"/>
      <c r="AP38" s="126"/>
    </row>
    <row r="39" spans="1:42" s="2" customFormat="1" x14ac:dyDescent="0.3">
      <c r="A39" s="5" t="s">
        <v>35</v>
      </c>
      <c r="B39" s="209">
        <f>SUM(B26:B38)</f>
        <v>121.13999999999999</v>
      </c>
      <c r="C39" s="209">
        <f t="shared" ref="C39:Q39" si="21">SUM(C26:C38)</f>
        <v>-1508</v>
      </c>
      <c r="D39" s="209">
        <f t="shared" si="21"/>
        <v>-2</v>
      </c>
      <c r="E39" s="209">
        <f t="shared" si="21"/>
        <v>-145</v>
      </c>
      <c r="F39" s="209">
        <f t="shared" si="21"/>
        <v>-1</v>
      </c>
      <c r="G39" s="209">
        <f t="shared" si="21"/>
        <v>-252</v>
      </c>
      <c r="H39" s="209">
        <f t="shared" si="21"/>
        <v>-0.5</v>
      </c>
      <c r="I39" s="209">
        <f t="shared" si="21"/>
        <v>2983</v>
      </c>
      <c r="J39" s="209">
        <f t="shared" si="21"/>
        <v>0</v>
      </c>
      <c r="K39" s="209">
        <f t="shared" si="21"/>
        <v>-316</v>
      </c>
      <c r="L39" s="209">
        <f t="shared" si="21"/>
        <v>1</v>
      </c>
      <c r="M39" s="209">
        <f t="shared" si="21"/>
        <v>-153</v>
      </c>
      <c r="N39" s="209">
        <f t="shared" si="21"/>
        <v>-6</v>
      </c>
      <c r="O39" s="209">
        <f t="shared" si="21"/>
        <v>-101</v>
      </c>
      <c r="P39" s="209">
        <f t="shared" si="21"/>
        <v>0</v>
      </c>
      <c r="Q39" s="209">
        <f t="shared" si="21"/>
        <v>629.13999999999987</v>
      </c>
      <c r="R39" s="9">
        <f>+R21+Q39</f>
        <v>1819.5099999999998</v>
      </c>
      <c r="T39" s="7">
        <f>SUM(T26:T38)</f>
        <v>-1484</v>
      </c>
      <c r="U39" s="731">
        <f>SUM(U26:U38)</f>
        <v>2113.14</v>
      </c>
      <c r="W39" s="260" t="s">
        <v>36</v>
      </c>
      <c r="X39" s="260" t="e">
        <f>'C&amp;C Services Summary'!D53+'C&amp;C Services Summary'!F53+'C&amp;C Services Summary'!H53+'C&amp;C Services Summary'!J53+'C&amp;C Services Summary'!#REF!+'C&amp;C Services Summary'!L53+'C&amp;C Services Summary'!N53+'C&amp;C Services Summary'!R53+'C&amp;C Services Summary'!T53+'C&amp;C Services Summary'!V53+'C&amp;C Services Summary'!X53+'Place Summary'!D53+'Place Summary'!F53+'Place Summary'!H53+'Place Summary'!J53+'Place Summary'!#REF!+'Place Summary'!L53+'Place Summary'!N53+'Place Summary'!R53+'Place Summary'!T53+'Place Summary'!V53+'Place Summary'!X53+#REF!+#REF!+#REF!+#REF!+#REF!+#REF!+#REF!+#REF!+#REF!+#REF!+#REF!+#REF!+#REF!+#REF!+#REF!+#REF!+#REF!+#REF!+#REF!+#REF!+#REF!+#REF!+'Companies Summary'!D44+'Companies Summary'!F44+'Companies Summary'!H44+'Companies Summary'!J44+'Companies Summary'!#REF!+'Companies Summary'!L44+'Companies Summary'!N44+'Companies Summary'!#REF!+'Companies Summary'!R44+'Companies Summary'!T44+'CorpServ Summary'!T63+'Companies Summary'!V44+'CorpServ Summary'!D63+'CorpServ Summary'!F63+'CorpServ Summary'!H63+'CorpServ Summary'!J63+'CorpServ Summary'!#REF!+'CorpServ Summary'!L63+'CorpServ Summary'!N63+'CorpServ Summary'!#REF!+'CorpServ Summary'!R63+'CorpServ Summary'!V63-D39-F39-H39-J39-#REF!-L39-#REF!-#REF!-#REF!-#REF!-#REF!</f>
        <v>#REF!</v>
      </c>
      <c r="Y39" s="267"/>
      <c r="Z39" s="774">
        <v>197.13999999999987</v>
      </c>
      <c r="AA39" s="774">
        <f>SUM(AA26:AA38)</f>
        <v>1890.5099999999998</v>
      </c>
      <c r="AB39" s="773">
        <f>SUM(AB26:AB38)</f>
        <v>100</v>
      </c>
      <c r="AC39" s="773">
        <f>SUM(AC26:AC38)</f>
        <v>-71</v>
      </c>
      <c r="AD39" s="17"/>
      <c r="AE39" s="17"/>
      <c r="AF39" s="17"/>
    </row>
    <row r="40" spans="1:42" s="2" customFormat="1" x14ac:dyDescent="0.3">
      <c r="B40" s="8"/>
      <c r="C40" s="8"/>
      <c r="D40" s="409"/>
      <c r="E40" s="8"/>
      <c r="F40" s="409"/>
      <c r="G40" s="8"/>
      <c r="H40" s="409"/>
      <c r="I40" s="8"/>
      <c r="J40" s="409"/>
      <c r="K40" s="8"/>
      <c r="L40" s="409"/>
      <c r="M40" s="8"/>
      <c r="N40" s="409"/>
      <c r="O40" s="275"/>
      <c r="P40" s="409"/>
      <c r="Q40" s="410"/>
      <c r="T40" s="411"/>
      <c r="U40" s="411"/>
      <c r="W40" s="260"/>
      <c r="X40" s="260"/>
      <c r="Y40" s="267"/>
      <c r="Z40" s="410"/>
      <c r="AA40" s="768"/>
      <c r="AB40" s="267"/>
      <c r="AC40" s="267"/>
      <c r="AD40" s="17"/>
      <c r="AE40" s="17"/>
      <c r="AF40" s="17"/>
    </row>
    <row r="41" spans="1:42" s="2" customFormat="1" x14ac:dyDescent="0.3">
      <c r="A41" s="2" t="s">
        <v>38</v>
      </c>
      <c r="B41" s="217"/>
      <c r="C41" s="217"/>
      <c r="D41" s="593"/>
      <c r="E41" s="217"/>
      <c r="F41" s="593"/>
      <c r="G41" s="217"/>
      <c r="H41" s="593"/>
      <c r="I41" s="217"/>
      <c r="J41" s="593"/>
      <c r="K41" s="217"/>
      <c r="L41" s="593"/>
      <c r="M41" s="217"/>
      <c r="N41" s="593"/>
      <c r="O41" s="611"/>
      <c r="P41" s="593"/>
      <c r="Q41" s="126"/>
      <c r="R41" s="126"/>
      <c r="S41" s="126"/>
      <c r="T41" s="872" t="str">
        <f>A41</f>
        <v>2028/29</v>
      </c>
      <c r="U41" s="872"/>
      <c r="W41" s="260"/>
      <c r="X41" s="260"/>
      <c r="Y41" s="267"/>
      <c r="Z41" s="126"/>
      <c r="AA41" s="131"/>
      <c r="AB41" s="871" t="s">
        <v>654</v>
      </c>
      <c r="AC41" s="871"/>
      <c r="AD41" s="17"/>
      <c r="AE41" s="17"/>
      <c r="AF41" s="17"/>
    </row>
    <row r="42" spans="1:42" s="2" customFormat="1" ht="26" x14ac:dyDescent="0.3">
      <c r="A42" s="3" t="s">
        <v>7</v>
      </c>
      <c r="B42" s="210" t="s">
        <v>8</v>
      </c>
      <c r="C42" s="869" t="s">
        <v>9</v>
      </c>
      <c r="D42" s="870"/>
      <c r="E42" s="869" t="s">
        <v>10</v>
      </c>
      <c r="F42" s="870"/>
      <c r="G42" s="869" t="s">
        <v>11</v>
      </c>
      <c r="H42" s="870"/>
      <c r="I42" s="869" t="s">
        <v>12</v>
      </c>
      <c r="J42" s="870"/>
      <c r="K42" s="869" t="s">
        <v>13</v>
      </c>
      <c r="L42" s="870"/>
      <c r="M42" s="869" t="s">
        <v>14</v>
      </c>
      <c r="N42" s="870"/>
      <c r="O42" s="869" t="s">
        <v>15</v>
      </c>
      <c r="P42" s="870"/>
      <c r="Q42" s="210" t="s">
        <v>16</v>
      </c>
      <c r="R42" s="760" t="s">
        <v>595</v>
      </c>
      <c r="S42" s="126"/>
      <c r="T42" s="210" t="s">
        <v>17</v>
      </c>
      <c r="U42" s="210" t="s">
        <v>18</v>
      </c>
      <c r="W42" s="260"/>
      <c r="X42" s="260"/>
      <c r="Y42" s="267"/>
      <c r="Z42" s="210" t="s">
        <v>652</v>
      </c>
      <c r="AA42" s="764" t="s">
        <v>653</v>
      </c>
      <c r="AB42" s="210" t="s">
        <v>596</v>
      </c>
      <c r="AC42" s="764" t="s">
        <v>595</v>
      </c>
      <c r="AD42" s="17"/>
      <c r="AE42" s="17"/>
      <c r="AF42" s="17"/>
    </row>
    <row r="43" spans="1:42" s="2" customFormat="1" x14ac:dyDescent="0.3">
      <c r="A43" s="4"/>
      <c r="B43" s="208" t="s">
        <v>19</v>
      </c>
      <c r="C43" s="23" t="s">
        <v>19</v>
      </c>
      <c r="D43" s="594" t="s">
        <v>20</v>
      </c>
      <c r="E43" s="208" t="s">
        <v>19</v>
      </c>
      <c r="F43" s="600" t="s">
        <v>20</v>
      </c>
      <c r="G43" s="84" t="s">
        <v>19</v>
      </c>
      <c r="H43" s="600" t="s">
        <v>20</v>
      </c>
      <c r="I43" s="208" t="s">
        <v>19</v>
      </c>
      <c r="J43" s="600" t="s">
        <v>20</v>
      </c>
      <c r="K43" s="208" t="s">
        <v>19</v>
      </c>
      <c r="L43" s="600" t="s">
        <v>20</v>
      </c>
      <c r="M43" s="208" t="s">
        <v>19</v>
      </c>
      <c r="N43" s="600" t="s">
        <v>20</v>
      </c>
      <c r="O43" s="617" t="s">
        <v>19</v>
      </c>
      <c r="P43" s="208" t="s">
        <v>20</v>
      </c>
      <c r="Q43" s="208" t="s">
        <v>19</v>
      </c>
      <c r="R43" s="761" t="s">
        <v>19</v>
      </c>
      <c r="S43" s="126"/>
      <c r="T43" s="208" t="s">
        <v>19</v>
      </c>
      <c r="U43" s="208" t="s">
        <v>19</v>
      </c>
      <c r="W43" s="260"/>
      <c r="X43" s="260"/>
      <c r="Y43" s="267"/>
      <c r="Z43" s="208" t="s">
        <v>19</v>
      </c>
      <c r="AA43" s="765" t="s">
        <v>19</v>
      </c>
      <c r="AB43" s="208" t="s">
        <v>19</v>
      </c>
      <c r="AC43" s="765" t="s">
        <v>19</v>
      </c>
      <c r="AD43" s="17"/>
      <c r="AE43" s="17"/>
      <c r="AF43" s="17"/>
    </row>
    <row r="44" spans="1:42" s="2" customFormat="1" x14ac:dyDescent="0.3">
      <c r="A44" s="216" t="s">
        <v>21</v>
      </c>
      <c r="B44" s="295">
        <f>'C&amp;C Services Summary'!B23</f>
        <v>0</v>
      </c>
      <c r="C44" s="295">
        <f>'C&amp;C Services Summary'!C23</f>
        <v>0</v>
      </c>
      <c r="D44" s="296">
        <f>'C&amp;C Services Summary'!D23</f>
        <v>0</v>
      </c>
      <c r="E44" s="295">
        <f>'C&amp;C Services Summary'!E23</f>
        <v>0</v>
      </c>
      <c r="F44" s="296">
        <f>'C&amp;C Services Summary'!F23</f>
        <v>0</v>
      </c>
      <c r="G44" s="295">
        <f>'C&amp;C Services Summary'!G23</f>
        <v>0</v>
      </c>
      <c r="H44" s="296">
        <f>'C&amp;C Services Summary'!H23</f>
        <v>0</v>
      </c>
      <c r="I44" s="295">
        <f>'C&amp;C Services Summary'!I23</f>
        <v>-264</v>
      </c>
      <c r="J44" s="296">
        <f>'C&amp;C Services Summary'!J23</f>
        <v>0</v>
      </c>
      <c r="K44" s="295">
        <f>'C&amp;C Services Summary'!K23</f>
        <v>0</v>
      </c>
      <c r="L44" s="296">
        <f>'C&amp;C Services Summary'!L23</f>
        <v>0</v>
      </c>
      <c r="M44" s="295">
        <f>'C&amp;C Services Summary'!M23</f>
        <v>0</v>
      </c>
      <c r="N44" s="296">
        <f>'C&amp;C Services Summary'!N23</f>
        <v>0</v>
      </c>
      <c r="O44" s="369">
        <f>'C&amp;C Services Summary'!O23</f>
        <v>-72</v>
      </c>
      <c r="P44" s="296">
        <f>'C&amp;C Services Summary'!P23</f>
        <v>0</v>
      </c>
      <c r="Q44" s="590">
        <f>SUM(B44,C44,E44,G44,I44,K44,M44,O44)</f>
        <v>-336</v>
      </c>
      <c r="R44" s="759">
        <f>Q44+R26</f>
        <v>-1589</v>
      </c>
      <c r="S44" s="126"/>
      <c r="T44" s="82">
        <v>-336</v>
      </c>
      <c r="U44" s="221">
        <f t="shared" ref="U44" si="22">Q44-T44</f>
        <v>0</v>
      </c>
      <c r="W44" s="260"/>
      <c r="X44" s="260"/>
      <c r="Y44" s="267"/>
      <c r="Z44" s="590">
        <v>-336</v>
      </c>
      <c r="AA44" s="766">
        <f>Z44+AA26</f>
        <v>-1573</v>
      </c>
      <c r="AB44" s="590">
        <f t="shared" ref="AB44:AB56" si="23">Q44-Z44</f>
        <v>0</v>
      </c>
      <c r="AC44" s="590">
        <f t="shared" ref="AC44:AC56" si="24">R44-AA44</f>
        <v>-16</v>
      </c>
      <c r="AD44" s="17"/>
      <c r="AE44" s="17"/>
      <c r="AF44" s="17"/>
    </row>
    <row r="45" spans="1:42" s="2" customFormat="1" x14ac:dyDescent="0.3">
      <c r="A45" s="216" t="s">
        <v>22</v>
      </c>
      <c r="B45" s="295">
        <f>'C&amp;C Services Summary'!B24</f>
        <v>0</v>
      </c>
      <c r="C45" s="295">
        <f>'C&amp;C Services Summary'!C24</f>
        <v>50</v>
      </c>
      <c r="D45" s="296">
        <f>'C&amp;C Services Summary'!D24</f>
        <v>0</v>
      </c>
      <c r="E45" s="295">
        <f>'C&amp;C Services Summary'!E24</f>
        <v>0</v>
      </c>
      <c r="F45" s="296">
        <f>'C&amp;C Services Summary'!F24</f>
        <v>0</v>
      </c>
      <c r="G45" s="295">
        <f>'C&amp;C Services Summary'!G24</f>
        <v>0</v>
      </c>
      <c r="H45" s="296">
        <f>'C&amp;C Services Summary'!H24</f>
        <v>0</v>
      </c>
      <c r="I45" s="295">
        <f>'C&amp;C Services Summary'!I24</f>
        <v>0</v>
      </c>
      <c r="J45" s="296">
        <f>'C&amp;C Services Summary'!J24</f>
        <v>0</v>
      </c>
      <c r="K45" s="295">
        <f>'C&amp;C Services Summary'!K24</f>
        <v>-106</v>
      </c>
      <c r="L45" s="296">
        <f>'C&amp;C Services Summary'!L24</f>
        <v>-3</v>
      </c>
      <c r="M45" s="295">
        <f>'C&amp;C Services Summary'!M24</f>
        <v>0</v>
      </c>
      <c r="N45" s="296">
        <f>'C&amp;C Services Summary'!N24</f>
        <v>0</v>
      </c>
      <c r="O45" s="369">
        <f>'C&amp;C Services Summary'!O24</f>
        <v>0</v>
      </c>
      <c r="P45" s="296">
        <f>'C&amp;C Services Summary'!P24</f>
        <v>0</v>
      </c>
      <c r="Q45" s="590">
        <f t="shared" ref="Q45:Q47" si="25">SUM(B45,C45,E45,G45,I45,K45,M45,O45)</f>
        <v>-56</v>
      </c>
      <c r="R45" s="759">
        <f t="shared" ref="R45:R56" si="26">Q45+R27</f>
        <v>-540</v>
      </c>
      <c r="S45" s="126"/>
      <c r="T45" s="82">
        <v>0</v>
      </c>
      <c r="U45" s="221">
        <f>Q45-T45</f>
        <v>-56</v>
      </c>
      <c r="W45" s="260"/>
      <c r="X45" s="260"/>
      <c r="Y45" s="267"/>
      <c r="Z45" s="590">
        <v>-56</v>
      </c>
      <c r="AA45" s="766">
        <f t="shared" ref="AA45:AA56" si="27">Z45+AA27</f>
        <v>-605</v>
      </c>
      <c r="AB45" s="590">
        <f t="shared" si="23"/>
        <v>0</v>
      </c>
      <c r="AC45" s="590">
        <f t="shared" si="24"/>
        <v>65</v>
      </c>
      <c r="AD45" s="17"/>
      <c r="AE45" s="17"/>
      <c r="AF45" s="17"/>
    </row>
    <row r="46" spans="1:42" s="2" customFormat="1" x14ac:dyDescent="0.3">
      <c r="A46" s="216" t="s">
        <v>23</v>
      </c>
      <c r="B46" s="295">
        <f>'C&amp;C Services Summary'!B25</f>
        <v>0</v>
      </c>
      <c r="C46" s="295">
        <f>'C&amp;C Services Summary'!C25</f>
        <v>0</v>
      </c>
      <c r="D46" s="296">
        <f>'C&amp;C Services Summary'!D25</f>
        <v>0</v>
      </c>
      <c r="E46" s="295">
        <f>'C&amp;C Services Summary'!E25</f>
        <v>0</v>
      </c>
      <c r="F46" s="296">
        <f>'C&amp;C Services Summary'!F25</f>
        <v>0</v>
      </c>
      <c r="G46" s="295">
        <f>'C&amp;C Services Summary'!G25</f>
        <v>0</v>
      </c>
      <c r="H46" s="296">
        <f>'C&amp;C Services Summary'!H25</f>
        <v>0</v>
      </c>
      <c r="I46" s="295">
        <f>'C&amp;C Services Summary'!I25</f>
        <v>0</v>
      </c>
      <c r="J46" s="296">
        <f>'C&amp;C Services Summary'!J25</f>
        <v>0</v>
      </c>
      <c r="K46" s="295">
        <f>'C&amp;C Services Summary'!K25</f>
        <v>0</v>
      </c>
      <c r="L46" s="296">
        <f>'C&amp;C Services Summary'!L25</f>
        <v>-2</v>
      </c>
      <c r="M46" s="295">
        <f>'C&amp;C Services Summary'!M25</f>
        <v>0</v>
      </c>
      <c r="N46" s="296">
        <f>'C&amp;C Services Summary'!N25</f>
        <v>0</v>
      </c>
      <c r="O46" s="369">
        <f>'C&amp;C Services Summary'!O25</f>
        <v>0</v>
      </c>
      <c r="P46" s="296">
        <f>'C&amp;C Services Summary'!P25</f>
        <v>0</v>
      </c>
      <c r="Q46" s="590">
        <f t="shared" si="25"/>
        <v>0</v>
      </c>
      <c r="R46" s="759">
        <f t="shared" si="26"/>
        <v>0</v>
      </c>
      <c r="S46" s="126"/>
      <c r="T46" s="82">
        <v>0</v>
      </c>
      <c r="U46" s="221">
        <f>Q46-T46</f>
        <v>0</v>
      </c>
      <c r="W46" s="260"/>
      <c r="X46" s="260"/>
      <c r="Y46" s="267"/>
      <c r="Z46" s="590">
        <v>0</v>
      </c>
      <c r="AA46" s="766">
        <f t="shared" si="27"/>
        <v>0</v>
      </c>
      <c r="AB46" s="590">
        <f t="shared" si="23"/>
        <v>0</v>
      </c>
      <c r="AC46" s="590">
        <f t="shared" si="24"/>
        <v>0</v>
      </c>
      <c r="AD46" s="17"/>
      <c r="AE46" s="17"/>
      <c r="AF46" s="17"/>
    </row>
    <row r="47" spans="1:42" s="2" customFormat="1" x14ac:dyDescent="0.3">
      <c r="A47" s="216" t="s">
        <v>24</v>
      </c>
      <c r="B47" s="295">
        <f>'IT Summary'!B21</f>
        <v>126.14999999999999</v>
      </c>
      <c r="C47" s="295">
        <f>'IT Summary'!C21</f>
        <v>0</v>
      </c>
      <c r="D47" s="296">
        <f>'IT Summary'!D21</f>
        <v>0</v>
      </c>
      <c r="E47" s="295">
        <f>'IT Summary'!E21</f>
        <v>0</v>
      </c>
      <c r="F47" s="296">
        <f>'IT Summary'!F21</f>
        <v>0</v>
      </c>
      <c r="G47" s="295">
        <f>'IT Summary'!G21</f>
        <v>0</v>
      </c>
      <c r="H47" s="296">
        <f>'IT Summary'!H21</f>
        <v>0</v>
      </c>
      <c r="I47" s="295">
        <f>'IT Summary'!I21</f>
        <v>0</v>
      </c>
      <c r="J47" s="296">
        <f>'IT Summary'!J21</f>
        <v>0</v>
      </c>
      <c r="K47" s="295">
        <f>'IT Summary'!K21</f>
        <v>0</v>
      </c>
      <c r="L47" s="296">
        <f>'IT Summary'!L21</f>
        <v>0</v>
      </c>
      <c r="M47" s="295">
        <f>'IT Summary'!M21</f>
        <v>0</v>
      </c>
      <c r="N47" s="296">
        <f>'IT Summary'!N21</f>
        <v>0</v>
      </c>
      <c r="O47" s="369">
        <f>'IT Summary'!O21</f>
        <v>0</v>
      </c>
      <c r="P47" s="296">
        <f>'IT Summary'!P21</f>
        <v>0</v>
      </c>
      <c r="Q47" s="590">
        <f t="shared" si="25"/>
        <v>126.14999999999999</v>
      </c>
      <c r="R47" s="759">
        <f t="shared" si="26"/>
        <v>880.65999999999985</v>
      </c>
      <c r="S47" s="126"/>
      <c r="T47" s="82">
        <v>0</v>
      </c>
      <c r="U47" s="221"/>
      <c r="W47" s="260"/>
      <c r="X47" s="260"/>
      <c r="Y47" s="267"/>
      <c r="Z47" s="590">
        <v>126.14999999999999</v>
      </c>
      <c r="AA47" s="766">
        <f t="shared" si="27"/>
        <v>967.65999999999985</v>
      </c>
      <c r="AB47" s="590">
        <f t="shared" si="23"/>
        <v>0</v>
      </c>
      <c r="AC47" s="590">
        <f t="shared" si="24"/>
        <v>-87</v>
      </c>
      <c r="AD47" s="17"/>
      <c r="AE47" s="17"/>
      <c r="AF47" s="17"/>
    </row>
    <row r="48" spans="1:42" s="2" customFormat="1" x14ac:dyDescent="0.3">
      <c r="A48" s="216" t="s">
        <v>25</v>
      </c>
      <c r="B48" s="295">
        <f>'Place Summary'!B24</f>
        <v>0</v>
      </c>
      <c r="C48" s="295">
        <f>'Place Summary'!C24</f>
        <v>-100</v>
      </c>
      <c r="D48" s="296">
        <f>'Place Summary'!D24</f>
        <v>-7</v>
      </c>
      <c r="E48" s="295">
        <f>'Place Summary'!E24</f>
        <v>-190</v>
      </c>
      <c r="F48" s="296">
        <f>'Place Summary'!F24</f>
        <v>-2</v>
      </c>
      <c r="G48" s="295">
        <f>'Place Summary'!G24</f>
        <v>-125</v>
      </c>
      <c r="H48" s="296">
        <f>'Place Summary'!H24</f>
        <v>0</v>
      </c>
      <c r="I48" s="295">
        <f>'Place Summary'!I24</f>
        <v>-1984</v>
      </c>
      <c r="J48" s="296">
        <f>'Place Summary'!J24</f>
        <v>0</v>
      </c>
      <c r="K48" s="295">
        <f>'Place Summary'!K24</f>
        <v>0</v>
      </c>
      <c r="L48" s="296">
        <f>'Place Summary'!L24</f>
        <v>0</v>
      </c>
      <c r="M48" s="295">
        <f>'Place Summary'!M24</f>
        <v>0</v>
      </c>
      <c r="N48" s="296">
        <f>'Place Summary'!N24</f>
        <v>0</v>
      </c>
      <c r="O48" s="369">
        <f>'Place Summary'!O24</f>
        <v>0</v>
      </c>
      <c r="P48" s="296">
        <f>'Place Summary'!P24</f>
        <v>0</v>
      </c>
      <c r="Q48" s="590">
        <f>SUM(B48,C48,E48,G48,I48,K48,M48,O48)</f>
        <v>-2399</v>
      </c>
      <c r="R48" s="759">
        <f t="shared" si="26"/>
        <v>-3321</v>
      </c>
      <c r="S48" s="126"/>
      <c r="T48" s="82">
        <v>-2754</v>
      </c>
      <c r="U48" s="221">
        <f>Q48-T48</f>
        <v>355</v>
      </c>
      <c r="W48" s="260"/>
      <c r="X48" s="260"/>
      <c r="Y48" s="267"/>
      <c r="Z48" s="590">
        <v>-2399</v>
      </c>
      <c r="AA48" s="766">
        <f t="shared" si="27"/>
        <v>-3321</v>
      </c>
      <c r="AB48" s="590">
        <f t="shared" si="23"/>
        <v>0</v>
      </c>
      <c r="AC48" s="590">
        <f t="shared" si="24"/>
        <v>0</v>
      </c>
      <c r="AD48" s="17"/>
      <c r="AE48" s="17"/>
      <c r="AF48" s="17"/>
    </row>
    <row r="49" spans="1:42" s="2" customFormat="1" x14ac:dyDescent="0.3">
      <c r="A49" s="216" t="s">
        <v>26</v>
      </c>
      <c r="B49" s="295">
        <f>'Place Summary'!B25</f>
        <v>0</v>
      </c>
      <c r="C49" s="295">
        <f>'Place Summary'!C25</f>
        <v>0</v>
      </c>
      <c r="D49" s="296">
        <f>'Place Summary'!D25</f>
        <v>0</v>
      </c>
      <c r="E49" s="295">
        <f>'Place Summary'!E25</f>
        <v>0</v>
      </c>
      <c r="F49" s="296">
        <f>'Place Summary'!F25</f>
        <v>0</v>
      </c>
      <c r="G49" s="295">
        <f>'Place Summary'!G25</f>
        <v>0</v>
      </c>
      <c r="H49" s="296">
        <f>'Place Summary'!H25</f>
        <v>0</v>
      </c>
      <c r="I49" s="295">
        <f>'Place Summary'!I25</f>
        <v>0</v>
      </c>
      <c r="J49" s="296">
        <f>'Place Summary'!J25</f>
        <v>0</v>
      </c>
      <c r="K49" s="295">
        <f>'Place Summary'!K25</f>
        <v>0</v>
      </c>
      <c r="L49" s="296">
        <f>'Place Summary'!L25</f>
        <v>0</v>
      </c>
      <c r="M49" s="295">
        <f>'Place Summary'!M25</f>
        <v>-37</v>
      </c>
      <c r="N49" s="296">
        <f>'Place Summary'!N25</f>
        <v>0</v>
      </c>
      <c r="O49" s="369">
        <f>'Place Summary'!O25</f>
        <v>0</v>
      </c>
      <c r="P49" s="296">
        <f>'Place Summary'!P25</f>
        <v>0</v>
      </c>
      <c r="Q49" s="590">
        <f>SUM(B49,C49,E49,G49,I49,K49,M49,O49)</f>
        <v>-37</v>
      </c>
      <c r="R49" s="759">
        <f t="shared" si="26"/>
        <v>135</v>
      </c>
      <c r="S49" s="126"/>
      <c r="T49" s="82">
        <v>-20</v>
      </c>
      <c r="U49" s="221">
        <f>Q49-T49</f>
        <v>-17</v>
      </c>
      <c r="W49" s="260"/>
      <c r="X49" s="260"/>
      <c r="Y49" s="267"/>
      <c r="Z49" s="590">
        <v>-37</v>
      </c>
      <c r="AA49" s="766">
        <f t="shared" si="27"/>
        <v>135</v>
      </c>
      <c r="AB49" s="590">
        <f t="shared" si="23"/>
        <v>0</v>
      </c>
      <c r="AC49" s="590">
        <f t="shared" si="24"/>
        <v>0</v>
      </c>
      <c r="AD49" s="17"/>
      <c r="AE49" s="17"/>
      <c r="AF49" s="17"/>
    </row>
    <row r="50" spans="1:42" s="2" customFormat="1" x14ac:dyDescent="0.3">
      <c r="A50" s="222" t="s">
        <v>27</v>
      </c>
      <c r="B50" s="295">
        <f>'Place Summary'!B26</f>
        <v>0</v>
      </c>
      <c r="C50" s="295">
        <f>'Place Summary'!C26</f>
        <v>0</v>
      </c>
      <c r="D50" s="296">
        <f>'Place Summary'!D26</f>
        <v>0</v>
      </c>
      <c r="E50" s="295">
        <f>'Place Summary'!E26</f>
        <v>0</v>
      </c>
      <c r="F50" s="296">
        <f>'Place Summary'!F26</f>
        <v>0</v>
      </c>
      <c r="G50" s="295">
        <f>'Place Summary'!G26</f>
        <v>0</v>
      </c>
      <c r="H50" s="296">
        <f>'Place Summary'!H26</f>
        <v>0</v>
      </c>
      <c r="I50" s="295">
        <f>'Place Summary'!I26</f>
        <v>0</v>
      </c>
      <c r="J50" s="296">
        <f>'Place Summary'!J26</f>
        <v>0</v>
      </c>
      <c r="K50" s="295">
        <f>'Place Summary'!K26</f>
        <v>0</v>
      </c>
      <c r="L50" s="296">
        <f>'Place Summary'!L26</f>
        <v>0</v>
      </c>
      <c r="M50" s="295">
        <f>'Place Summary'!M26</f>
        <v>-15</v>
      </c>
      <c r="N50" s="296">
        <f>'Place Summary'!N26</f>
        <v>0</v>
      </c>
      <c r="O50" s="369">
        <f>'Place Summary'!O26</f>
        <v>0</v>
      </c>
      <c r="P50" s="296">
        <f>'Place Summary'!P26</f>
        <v>0</v>
      </c>
      <c r="Q50" s="590">
        <f>SUM(B50,C50,E50,G50,I50,K50,M50,O50)</f>
        <v>-15</v>
      </c>
      <c r="R50" s="759">
        <f t="shared" si="26"/>
        <v>-40</v>
      </c>
      <c r="S50" s="126"/>
      <c r="T50" s="82">
        <v>-15</v>
      </c>
      <c r="U50" s="221">
        <f>Q50-T50</f>
        <v>0</v>
      </c>
      <c r="W50" s="260"/>
      <c r="X50" s="260"/>
      <c r="Y50" s="267"/>
      <c r="Z50" s="590">
        <v>-15</v>
      </c>
      <c r="AA50" s="766">
        <f t="shared" si="27"/>
        <v>-40</v>
      </c>
      <c r="AB50" s="590">
        <f t="shared" si="23"/>
        <v>0</v>
      </c>
      <c r="AC50" s="590">
        <f t="shared" si="24"/>
        <v>0</v>
      </c>
      <c r="AD50" s="17"/>
      <c r="AE50" s="17"/>
      <c r="AF50" s="17"/>
    </row>
    <row r="51" spans="1:42" s="2" customFormat="1" x14ac:dyDescent="0.3">
      <c r="A51" s="216" t="s">
        <v>28</v>
      </c>
      <c r="B51" s="295">
        <f>'Companies Summary'!B2</f>
        <v>0</v>
      </c>
      <c r="C51" s="295">
        <f>'Companies Summary'!C2</f>
        <v>0</v>
      </c>
      <c r="D51" s="296">
        <f>'Companies Summary'!D2</f>
        <v>0</v>
      </c>
      <c r="E51" s="295">
        <f>'Companies Summary'!E21</f>
        <v>0</v>
      </c>
      <c r="F51" s="296">
        <f>'Companies Summary'!F21</f>
        <v>0</v>
      </c>
      <c r="G51" s="295">
        <f>'Companies Summary'!G21</f>
        <v>0</v>
      </c>
      <c r="H51" s="296">
        <f>'Companies Summary'!H21</f>
        <v>0</v>
      </c>
      <c r="I51" s="295">
        <f>'Companies Summary'!I21</f>
        <v>0</v>
      </c>
      <c r="J51" s="296">
        <f>'Companies Summary'!J21</f>
        <v>0</v>
      </c>
      <c r="K51" s="295">
        <f>'Companies Summary'!K21</f>
        <v>0</v>
      </c>
      <c r="L51" s="296">
        <f>'Companies Summary'!L21</f>
        <v>0</v>
      </c>
      <c r="M51" s="295">
        <f>'Companies Summary'!M21</f>
        <v>0</v>
      </c>
      <c r="N51" s="296">
        <f>'Companies Summary'!N21</f>
        <v>0</v>
      </c>
      <c r="O51" s="369">
        <f>'Companies Summary'!O21</f>
        <v>0</v>
      </c>
      <c r="P51" s="296">
        <f>'Companies Summary'!P21</f>
        <v>0</v>
      </c>
      <c r="Q51" s="590">
        <f>SUM(B51,C51,E51,G51,I51,K51,M51,O51)</f>
        <v>0</v>
      </c>
      <c r="R51" s="759">
        <f t="shared" si="26"/>
        <v>3822</v>
      </c>
      <c r="S51" s="126"/>
      <c r="T51" s="82">
        <v>1440</v>
      </c>
      <c r="U51" s="221">
        <f>Q51-T51</f>
        <v>-1440</v>
      </c>
      <c r="W51" s="260"/>
      <c r="X51" s="260"/>
      <c r="Y51" s="267"/>
      <c r="Z51" s="590">
        <v>0</v>
      </c>
      <c r="AA51" s="766">
        <f t="shared" si="27"/>
        <v>3822</v>
      </c>
      <c r="AB51" s="590">
        <f t="shared" si="23"/>
        <v>0</v>
      </c>
      <c r="AC51" s="590">
        <f t="shared" si="24"/>
        <v>0</v>
      </c>
      <c r="AD51" s="17"/>
      <c r="AE51" s="17"/>
      <c r="AF51" s="17"/>
    </row>
    <row r="52" spans="1:42" s="2" customFormat="1" x14ac:dyDescent="0.3">
      <c r="A52" s="384" t="s">
        <v>29</v>
      </c>
      <c r="B52" s="295">
        <f>'CorpServ Summary'!B28</f>
        <v>0</v>
      </c>
      <c r="C52" s="295">
        <f>'CorpServ Summary'!C28</f>
        <v>0</v>
      </c>
      <c r="D52" s="296">
        <f>'CorpServ Summary'!D28</f>
        <v>0</v>
      </c>
      <c r="E52" s="295">
        <f>'CorpServ Summary'!E28</f>
        <v>0</v>
      </c>
      <c r="F52" s="296">
        <f>'CorpServ Summary'!F28</f>
        <v>0</v>
      </c>
      <c r="G52" s="295">
        <f>'CorpServ Summary'!G28</f>
        <v>0</v>
      </c>
      <c r="H52" s="296">
        <f>'CorpServ Summary'!H28</f>
        <v>0</v>
      </c>
      <c r="I52" s="295">
        <f>'CorpServ Summary'!I28</f>
        <v>0</v>
      </c>
      <c r="J52" s="296">
        <f>'CorpServ Summary'!J28</f>
        <v>0</v>
      </c>
      <c r="K52" s="295">
        <f>'CorpServ Summary'!K28</f>
        <v>0</v>
      </c>
      <c r="L52" s="296">
        <f>'CorpServ Summary'!L28</f>
        <v>0</v>
      </c>
      <c r="M52" s="295">
        <f>'CorpServ Summary'!M28</f>
        <v>0</v>
      </c>
      <c r="N52" s="296">
        <f>'CorpServ Summary'!N28</f>
        <v>0</v>
      </c>
      <c r="O52" s="369">
        <f>'CorpServ Summary'!O28</f>
        <v>-10</v>
      </c>
      <c r="P52" s="296">
        <f>'CorpServ Summary'!P28</f>
        <v>0</v>
      </c>
      <c r="Q52" s="590">
        <f t="shared" ref="Q52:Q56" si="28">SUM(B52,C52,E52,G52,I52,K52,M52,O52)</f>
        <v>-10</v>
      </c>
      <c r="R52" s="759">
        <f t="shared" si="26"/>
        <v>-10</v>
      </c>
      <c r="S52" s="126"/>
      <c r="T52" s="82">
        <v>0</v>
      </c>
      <c r="U52" s="221">
        <f t="shared" ref="U52:U56" si="29">Q52-T52</f>
        <v>-10</v>
      </c>
      <c r="W52" s="260"/>
      <c r="X52" s="260"/>
      <c r="Y52" s="267"/>
      <c r="Z52" s="590">
        <v>-10</v>
      </c>
      <c r="AA52" s="766">
        <f t="shared" si="27"/>
        <v>-10</v>
      </c>
      <c r="AB52" s="590">
        <f t="shared" si="23"/>
        <v>0</v>
      </c>
      <c r="AC52" s="590">
        <f t="shared" si="24"/>
        <v>0</v>
      </c>
      <c r="AD52" s="17"/>
      <c r="AE52" s="17"/>
      <c r="AF52" s="17"/>
    </row>
    <row r="53" spans="1:42" s="2" customFormat="1" x14ac:dyDescent="0.3">
      <c r="A53" s="216" t="s">
        <v>30</v>
      </c>
      <c r="B53" s="295">
        <f>'CorpServ Summary'!B29</f>
        <v>0</v>
      </c>
      <c r="C53" s="295">
        <f>'CorpServ Summary'!C29</f>
        <v>0</v>
      </c>
      <c r="D53" s="296">
        <f>'CorpServ Summary'!D29</f>
        <v>0</v>
      </c>
      <c r="E53" s="295">
        <f>'CorpServ Summary'!E29</f>
        <v>0</v>
      </c>
      <c r="F53" s="296">
        <f>'CorpServ Summary'!F29</f>
        <v>0</v>
      </c>
      <c r="G53" s="295">
        <f>'CorpServ Summary'!G29</f>
        <v>0</v>
      </c>
      <c r="H53" s="296">
        <f>'CorpServ Summary'!H29</f>
        <v>0</v>
      </c>
      <c r="I53" s="295">
        <f>'CorpServ Summary'!I29</f>
        <v>0</v>
      </c>
      <c r="J53" s="296">
        <f>'CorpServ Summary'!J29</f>
        <v>0</v>
      </c>
      <c r="K53" s="295">
        <f>'CorpServ Summary'!K29</f>
        <v>0</v>
      </c>
      <c r="L53" s="296">
        <f>'CorpServ Summary'!L29</f>
        <v>0</v>
      </c>
      <c r="M53" s="295">
        <f>'CorpServ Summary'!M29</f>
        <v>0</v>
      </c>
      <c r="N53" s="296">
        <f>'CorpServ Summary'!N29</f>
        <v>0</v>
      </c>
      <c r="O53" s="369">
        <f>'CorpServ Summary'!O29</f>
        <v>0</v>
      </c>
      <c r="P53" s="296">
        <f>'CorpServ Summary'!P29</f>
        <v>0</v>
      </c>
      <c r="Q53" s="590">
        <f t="shared" si="28"/>
        <v>0</v>
      </c>
      <c r="R53" s="759">
        <f t="shared" si="26"/>
        <v>-70</v>
      </c>
      <c r="S53" s="126"/>
      <c r="T53" s="82">
        <v>0</v>
      </c>
      <c r="U53" s="221">
        <f t="shared" si="29"/>
        <v>0</v>
      </c>
      <c r="W53" s="260"/>
      <c r="X53" s="260"/>
      <c r="Y53" s="267"/>
      <c r="Z53" s="590">
        <v>0</v>
      </c>
      <c r="AA53" s="766">
        <f t="shared" si="27"/>
        <v>-50</v>
      </c>
      <c r="AB53" s="590">
        <f t="shared" si="23"/>
        <v>0</v>
      </c>
      <c r="AC53" s="590">
        <f t="shared" si="24"/>
        <v>-20</v>
      </c>
      <c r="AD53" s="17"/>
      <c r="AE53" s="17"/>
      <c r="AF53" s="17"/>
    </row>
    <row r="54" spans="1:42" s="2" customFormat="1" x14ac:dyDescent="0.3">
      <c r="A54" s="216" t="s">
        <v>31</v>
      </c>
      <c r="B54" s="295">
        <f>'CorpServ Summary'!B30</f>
        <v>0</v>
      </c>
      <c r="C54" s="295">
        <f>'CorpServ Summary'!C30</f>
        <v>0</v>
      </c>
      <c r="D54" s="296">
        <f>'CorpServ Summary'!D30</f>
        <v>0</v>
      </c>
      <c r="E54" s="295">
        <f>'CorpServ Summary'!E30</f>
        <v>0</v>
      </c>
      <c r="F54" s="296">
        <f>'CorpServ Summary'!F30</f>
        <v>0</v>
      </c>
      <c r="G54" s="295">
        <f>'CorpServ Summary'!G30</f>
        <v>0</v>
      </c>
      <c r="H54" s="296">
        <f>'CorpServ Summary'!H30</f>
        <v>0</v>
      </c>
      <c r="I54" s="295">
        <f>'CorpServ Summary'!I30</f>
        <v>0</v>
      </c>
      <c r="J54" s="296">
        <f>'CorpServ Summary'!J30</f>
        <v>0</v>
      </c>
      <c r="K54" s="295">
        <f>'CorpServ Summary'!K30</f>
        <v>0</v>
      </c>
      <c r="L54" s="296">
        <f>'CorpServ Summary'!L30</f>
        <v>0</v>
      </c>
      <c r="M54" s="295">
        <f>'CorpServ Summary'!M30</f>
        <v>0</v>
      </c>
      <c r="N54" s="296">
        <f>'CorpServ Summary'!N30</f>
        <v>0</v>
      </c>
      <c r="O54" s="369">
        <f>'CorpServ Summary'!O30</f>
        <v>-10</v>
      </c>
      <c r="P54" s="296">
        <f>'CorpServ Summary'!P30</f>
        <v>0</v>
      </c>
      <c r="Q54" s="590">
        <f t="shared" si="28"/>
        <v>-10</v>
      </c>
      <c r="R54" s="759">
        <f t="shared" si="26"/>
        <v>12</v>
      </c>
      <c r="S54" s="126"/>
      <c r="T54" s="82">
        <v>-10</v>
      </c>
      <c r="U54" s="221">
        <f t="shared" si="29"/>
        <v>0</v>
      </c>
      <c r="W54" s="260"/>
      <c r="X54" s="260"/>
      <c r="Y54" s="267"/>
      <c r="Z54" s="590">
        <v>-10</v>
      </c>
      <c r="AA54" s="766">
        <f t="shared" si="27"/>
        <v>12</v>
      </c>
      <c r="AB54" s="590">
        <f t="shared" si="23"/>
        <v>0</v>
      </c>
      <c r="AC54" s="590">
        <f t="shared" si="24"/>
        <v>0</v>
      </c>
      <c r="AD54" s="17"/>
      <c r="AE54" s="17"/>
      <c r="AF54" s="17"/>
    </row>
    <row r="55" spans="1:42" s="2" customFormat="1" x14ac:dyDescent="0.3">
      <c r="A55" s="305" t="s">
        <v>33</v>
      </c>
      <c r="B55" s="295">
        <f>'CorpServ Summary'!B31</f>
        <v>0</v>
      </c>
      <c r="C55" s="295">
        <f>'CorpServ Summary'!C31</f>
        <v>0</v>
      </c>
      <c r="D55" s="296">
        <f>'CorpServ Summary'!D31</f>
        <v>0</v>
      </c>
      <c r="E55" s="295">
        <f>'CorpServ Summary'!E31</f>
        <v>0</v>
      </c>
      <c r="F55" s="296">
        <f>'CorpServ Summary'!F31</f>
        <v>0</v>
      </c>
      <c r="G55" s="295">
        <f>'CorpServ Summary'!G31</f>
        <v>0</v>
      </c>
      <c r="H55" s="296">
        <f>'CorpServ Summary'!H31</f>
        <v>0</v>
      </c>
      <c r="I55" s="295">
        <f>'CorpServ Summary'!I31</f>
        <v>0</v>
      </c>
      <c r="J55" s="296">
        <f>'CorpServ Summary'!J31</f>
        <v>0</v>
      </c>
      <c r="K55" s="295">
        <f>'CorpServ Summary'!K31</f>
        <v>0</v>
      </c>
      <c r="L55" s="296">
        <f>'CorpServ Summary'!L31</f>
        <v>0</v>
      </c>
      <c r="M55" s="295">
        <f>'CorpServ Summary'!M31</f>
        <v>0</v>
      </c>
      <c r="N55" s="296">
        <f>'CorpServ Summary'!N31</f>
        <v>0</v>
      </c>
      <c r="O55" s="369">
        <f>'CorpServ Summary'!O31</f>
        <v>0</v>
      </c>
      <c r="P55" s="296">
        <f>'CorpServ Summary'!P31</f>
        <v>0</v>
      </c>
      <c r="Q55" s="590">
        <f t="shared" si="28"/>
        <v>0</v>
      </c>
      <c r="R55" s="759">
        <f t="shared" si="26"/>
        <v>-100</v>
      </c>
      <c r="S55" s="126"/>
      <c r="T55" s="82">
        <v>0</v>
      </c>
      <c r="U55" s="221">
        <f t="shared" si="29"/>
        <v>0</v>
      </c>
      <c r="W55" s="260"/>
      <c r="X55" s="260"/>
      <c r="Y55" s="267"/>
      <c r="Z55" s="590">
        <v>0</v>
      </c>
      <c r="AA55" s="766">
        <f t="shared" si="27"/>
        <v>-100</v>
      </c>
      <c r="AB55" s="590">
        <f t="shared" si="23"/>
        <v>0</v>
      </c>
      <c r="AC55" s="590">
        <f t="shared" si="24"/>
        <v>0</v>
      </c>
      <c r="AD55" s="17"/>
      <c r="AE55" s="17"/>
      <c r="AF55" s="17"/>
    </row>
    <row r="56" spans="1:42" s="2" customFormat="1" x14ac:dyDescent="0.3">
      <c r="A56" s="126" t="s">
        <v>34</v>
      </c>
      <c r="B56" s="295">
        <f>'CorpServ Summary'!B32</f>
        <v>0</v>
      </c>
      <c r="C56" s="295">
        <f>'CorpServ Summary'!C32</f>
        <v>0</v>
      </c>
      <c r="D56" s="296">
        <f>'CorpServ Summary'!D32</f>
        <v>0</v>
      </c>
      <c r="E56" s="295">
        <f>'CorpServ Summary'!E32</f>
        <v>0</v>
      </c>
      <c r="F56" s="296">
        <f>'CorpServ Summary'!F32</f>
        <v>0</v>
      </c>
      <c r="G56" s="295">
        <f>'CorpServ Summary'!G32</f>
        <v>0</v>
      </c>
      <c r="H56" s="296">
        <f>'CorpServ Summary'!H32</f>
        <v>0</v>
      </c>
      <c r="I56" s="295">
        <f>'CorpServ Summary'!I32</f>
        <v>0</v>
      </c>
      <c r="J56" s="296">
        <f>'CorpServ Summary'!J32</f>
        <v>0</v>
      </c>
      <c r="K56" s="295">
        <f>'CorpServ Summary'!K32</f>
        <v>0</v>
      </c>
      <c r="L56" s="296">
        <f>'CorpServ Summary'!L32</f>
        <v>0</v>
      </c>
      <c r="M56" s="295">
        <f>'CorpServ Summary'!M32</f>
        <v>0</v>
      </c>
      <c r="N56" s="296">
        <f>'CorpServ Summary'!N32</f>
        <v>0</v>
      </c>
      <c r="O56" s="369">
        <f>'CorpServ Summary'!O32</f>
        <v>0</v>
      </c>
      <c r="P56" s="296">
        <f>'CorpServ Summary'!P32</f>
        <v>0</v>
      </c>
      <c r="Q56" s="590">
        <f t="shared" si="28"/>
        <v>0</v>
      </c>
      <c r="R56" s="759">
        <f t="shared" si="26"/>
        <v>-97</v>
      </c>
      <c r="S56" s="126"/>
      <c r="T56" s="82">
        <v>0</v>
      </c>
      <c r="U56" s="221">
        <f t="shared" si="29"/>
        <v>0</v>
      </c>
      <c r="W56" s="260"/>
      <c r="X56" s="260"/>
      <c r="Y56" s="267"/>
      <c r="Z56" s="590">
        <v>0</v>
      </c>
      <c r="AA56" s="766">
        <f t="shared" si="27"/>
        <v>-84</v>
      </c>
      <c r="AB56" s="590">
        <f t="shared" si="23"/>
        <v>0</v>
      </c>
      <c r="AC56" s="590">
        <f t="shared" si="24"/>
        <v>-13</v>
      </c>
      <c r="AD56" s="17"/>
      <c r="AE56" s="17"/>
      <c r="AF56" s="17"/>
    </row>
    <row r="57" spans="1:42" s="2" customFormat="1" x14ac:dyDescent="0.3">
      <c r="A57" s="5" t="s">
        <v>35</v>
      </c>
      <c r="B57" s="209">
        <f>SUM(B44:B56)</f>
        <v>126.14999999999999</v>
      </c>
      <c r="C57" s="209">
        <f t="shared" ref="C57:Q57" si="30">SUM(C44:C56)</f>
        <v>-50</v>
      </c>
      <c r="D57" s="209">
        <f t="shared" si="30"/>
        <v>-7</v>
      </c>
      <c r="E57" s="209">
        <f t="shared" si="30"/>
        <v>-190</v>
      </c>
      <c r="F57" s="209">
        <f t="shared" si="30"/>
        <v>-2</v>
      </c>
      <c r="G57" s="209">
        <f t="shared" si="30"/>
        <v>-125</v>
      </c>
      <c r="H57" s="209">
        <f t="shared" si="30"/>
        <v>0</v>
      </c>
      <c r="I57" s="209">
        <f t="shared" si="30"/>
        <v>-2248</v>
      </c>
      <c r="J57" s="209">
        <f t="shared" si="30"/>
        <v>0</v>
      </c>
      <c r="K57" s="209">
        <f t="shared" si="30"/>
        <v>-106</v>
      </c>
      <c r="L57" s="209">
        <f t="shared" si="30"/>
        <v>-5</v>
      </c>
      <c r="M57" s="209">
        <f t="shared" si="30"/>
        <v>-52</v>
      </c>
      <c r="N57" s="209">
        <f t="shared" si="30"/>
        <v>0</v>
      </c>
      <c r="O57" s="209">
        <f t="shared" si="30"/>
        <v>-92</v>
      </c>
      <c r="P57" s="209">
        <f t="shared" si="30"/>
        <v>0</v>
      </c>
      <c r="Q57" s="209">
        <f t="shared" si="30"/>
        <v>-2736.85</v>
      </c>
      <c r="R57" s="9">
        <f>R39+Q57</f>
        <v>-917.34000000000015</v>
      </c>
      <c r="T57" s="7">
        <f>SUM(T44:T56)</f>
        <v>-1695</v>
      </c>
      <c r="U57" s="7">
        <f>SUM(U44:U56)</f>
        <v>-1168</v>
      </c>
      <c r="W57" s="260"/>
      <c r="X57" s="260"/>
      <c r="Y57" s="267"/>
      <c r="Z57" s="774">
        <v>-2985.85</v>
      </c>
      <c r="AA57" s="773">
        <f>SUM(AA44:AA56)</f>
        <v>-846.34000000000015</v>
      </c>
      <c r="AB57" s="773">
        <f t="shared" ref="AB57:AC57" si="31">SUM(AB44:AB56)</f>
        <v>0</v>
      </c>
      <c r="AC57" s="773">
        <f t="shared" si="31"/>
        <v>-71</v>
      </c>
      <c r="AD57" s="17"/>
      <c r="AE57" s="17"/>
      <c r="AF57" s="17"/>
    </row>
    <row r="58" spans="1:42" s="2" customFormat="1" x14ac:dyDescent="0.3">
      <c r="B58" s="8"/>
      <c r="C58" s="8"/>
      <c r="D58" s="409"/>
      <c r="E58" s="8"/>
      <c r="F58" s="409"/>
      <c r="G58" s="8"/>
      <c r="H58" s="409"/>
      <c r="I58" s="8"/>
      <c r="J58" s="409"/>
      <c r="K58" s="8"/>
      <c r="L58" s="409"/>
      <c r="M58" s="8"/>
      <c r="N58" s="409"/>
      <c r="O58" s="275"/>
      <c r="P58" s="409"/>
      <c r="Q58" s="410"/>
      <c r="T58" s="411"/>
      <c r="U58" s="411"/>
      <c r="W58" s="260"/>
      <c r="X58" s="260"/>
      <c r="Y58" s="267"/>
      <c r="Z58" s="410"/>
      <c r="AA58" s="768"/>
      <c r="AB58" s="267"/>
      <c r="AC58" s="267"/>
      <c r="AD58" s="17"/>
      <c r="AE58" s="17"/>
      <c r="AF58" s="17"/>
    </row>
    <row r="59" spans="1:42" x14ac:dyDescent="0.3">
      <c r="A59" s="2" t="s">
        <v>39</v>
      </c>
      <c r="Q59" s="126"/>
      <c r="R59" s="126"/>
      <c r="S59" s="126"/>
      <c r="T59" s="872" t="str">
        <f>A59</f>
        <v>2029/30</v>
      </c>
      <c r="U59" s="872"/>
      <c r="V59" s="126"/>
      <c r="W59" s="258"/>
      <c r="X59" s="258"/>
      <c r="Y59" s="268"/>
      <c r="Z59" s="770"/>
      <c r="AA59" s="131"/>
      <c r="AB59" s="871" t="s">
        <v>654</v>
      </c>
      <c r="AC59" s="871"/>
      <c r="AD59" s="152"/>
      <c r="AE59" s="152"/>
      <c r="AF59" s="152"/>
      <c r="AH59" s="126"/>
      <c r="AI59" s="126"/>
      <c r="AJ59" s="126"/>
      <c r="AK59" s="126"/>
      <c r="AL59" s="126"/>
      <c r="AM59" s="126"/>
      <c r="AN59" s="126"/>
      <c r="AO59" s="126"/>
      <c r="AP59" s="126"/>
    </row>
    <row r="60" spans="1:42" ht="26.9" customHeight="1" x14ac:dyDescent="0.3">
      <c r="A60" s="3" t="s">
        <v>7</v>
      </c>
      <c r="B60" s="210" t="s">
        <v>8</v>
      </c>
      <c r="C60" s="869" t="s">
        <v>9</v>
      </c>
      <c r="D60" s="870"/>
      <c r="E60" s="869" t="s">
        <v>10</v>
      </c>
      <c r="F60" s="870"/>
      <c r="G60" s="869" t="s">
        <v>11</v>
      </c>
      <c r="H60" s="870"/>
      <c r="I60" s="869" t="s">
        <v>12</v>
      </c>
      <c r="J60" s="870"/>
      <c r="K60" s="869" t="s">
        <v>13</v>
      </c>
      <c r="L60" s="870"/>
      <c r="M60" s="869" t="s">
        <v>14</v>
      </c>
      <c r="N60" s="870"/>
      <c r="O60" s="869" t="s">
        <v>15</v>
      </c>
      <c r="P60" s="870"/>
      <c r="Q60" s="210" t="s">
        <v>16</v>
      </c>
      <c r="R60" s="760" t="s">
        <v>595</v>
      </c>
      <c r="S60" s="126"/>
      <c r="T60" s="210" t="s">
        <v>17</v>
      </c>
      <c r="U60" s="210" t="s">
        <v>18</v>
      </c>
      <c r="V60" s="126"/>
      <c r="W60" s="258"/>
      <c r="X60" s="258"/>
      <c r="Y60" s="268"/>
      <c r="Z60" s="210" t="s">
        <v>652</v>
      </c>
      <c r="AA60" s="764" t="s">
        <v>653</v>
      </c>
      <c r="AB60" s="210" t="s">
        <v>596</v>
      </c>
      <c r="AC60" s="764" t="s">
        <v>595</v>
      </c>
      <c r="AD60" s="152"/>
      <c r="AE60" s="152"/>
      <c r="AF60" s="152"/>
      <c r="AH60" s="126"/>
      <c r="AI60" s="126"/>
      <c r="AJ60" s="126"/>
      <c r="AK60" s="126"/>
      <c r="AL60" s="126"/>
      <c r="AM60" s="126"/>
      <c r="AN60" s="126"/>
      <c r="AO60" s="126"/>
      <c r="AP60" s="126"/>
    </row>
    <row r="61" spans="1:42" ht="18.75" customHeight="1" x14ac:dyDescent="0.3">
      <c r="A61" s="4"/>
      <c r="B61" s="208" t="s">
        <v>19</v>
      </c>
      <c r="C61" s="23" t="s">
        <v>19</v>
      </c>
      <c r="D61" s="594" t="s">
        <v>20</v>
      </c>
      <c r="E61" s="208" t="s">
        <v>19</v>
      </c>
      <c r="F61" s="600" t="s">
        <v>20</v>
      </c>
      <c r="G61" s="84" t="s">
        <v>19</v>
      </c>
      <c r="H61" s="600" t="s">
        <v>20</v>
      </c>
      <c r="I61" s="208" t="s">
        <v>19</v>
      </c>
      <c r="J61" s="600" t="s">
        <v>20</v>
      </c>
      <c r="K61" s="208" t="s">
        <v>19</v>
      </c>
      <c r="L61" s="600" t="s">
        <v>20</v>
      </c>
      <c r="M61" s="208" t="s">
        <v>19</v>
      </c>
      <c r="N61" s="600" t="s">
        <v>20</v>
      </c>
      <c r="O61" s="617" t="s">
        <v>19</v>
      </c>
      <c r="P61" s="208" t="s">
        <v>20</v>
      </c>
      <c r="Q61" s="208" t="s">
        <v>19</v>
      </c>
      <c r="R61" s="761" t="s">
        <v>19</v>
      </c>
      <c r="S61" s="126"/>
      <c r="T61" s="208" t="s">
        <v>19</v>
      </c>
      <c r="U61" s="208" t="s">
        <v>19</v>
      </c>
      <c r="V61" s="126"/>
      <c r="W61" s="258"/>
      <c r="X61" s="258"/>
      <c r="Y61" s="268"/>
      <c r="Z61" s="208" t="s">
        <v>19</v>
      </c>
      <c r="AA61" s="765" t="s">
        <v>19</v>
      </c>
      <c r="AB61" s="208" t="s">
        <v>19</v>
      </c>
      <c r="AC61" s="765" t="s">
        <v>19</v>
      </c>
      <c r="AD61" s="152"/>
      <c r="AE61" s="152"/>
      <c r="AF61" s="152"/>
      <c r="AH61" s="126"/>
      <c r="AI61" s="126"/>
      <c r="AJ61" s="126"/>
      <c r="AK61" s="126"/>
      <c r="AL61" s="126"/>
      <c r="AM61" s="126"/>
      <c r="AN61" s="126"/>
      <c r="AO61" s="126"/>
      <c r="AP61" s="126"/>
    </row>
    <row r="62" spans="1:42" x14ac:dyDescent="0.3">
      <c r="A62" s="216" t="s">
        <v>21</v>
      </c>
      <c r="B62" s="295">
        <f>'C&amp;C Services Summary'!B31</f>
        <v>0</v>
      </c>
      <c r="C62" s="295">
        <f>'C&amp;C Services Summary'!C31</f>
        <v>0</v>
      </c>
      <c r="D62" s="296">
        <f>'C&amp;C Services Summary'!D31</f>
        <v>0</v>
      </c>
      <c r="E62" s="295">
        <f>'C&amp;C Services Summary'!E31</f>
        <v>0</v>
      </c>
      <c r="F62" s="296">
        <f>'C&amp;C Services Summary'!F31</f>
        <v>0</v>
      </c>
      <c r="G62" s="295">
        <f>'C&amp;C Services Summary'!G31</f>
        <v>0</v>
      </c>
      <c r="H62" s="296">
        <f>'C&amp;C Services Summary'!H31</f>
        <v>0</v>
      </c>
      <c r="I62" s="295">
        <f>'C&amp;C Services Summary'!I31</f>
        <v>-68</v>
      </c>
      <c r="J62" s="296">
        <f>'C&amp;C Services Summary'!J31</f>
        <v>0</v>
      </c>
      <c r="K62" s="295">
        <f>'C&amp;C Services Summary'!K31</f>
        <v>0</v>
      </c>
      <c r="L62" s="296">
        <f>'C&amp;C Services Summary'!L31</f>
        <v>0</v>
      </c>
      <c r="M62" s="295">
        <f>'C&amp;C Services Summary'!M31</f>
        <v>0</v>
      </c>
      <c r="N62" s="296">
        <f>'C&amp;C Services Summary'!N31</f>
        <v>0</v>
      </c>
      <c r="O62" s="369">
        <f>'C&amp;C Services Summary'!O31</f>
        <v>0</v>
      </c>
      <c r="P62" s="296">
        <f>'C&amp;C Services Summary'!P31</f>
        <v>0</v>
      </c>
      <c r="Q62" s="590">
        <f>SUM(B62,C62,E62,G62,I62,K62,M62,O62)</f>
        <v>-68</v>
      </c>
      <c r="R62" s="759">
        <f>Q62+R44</f>
        <v>-1657</v>
      </c>
      <c r="S62" s="126"/>
      <c r="T62" s="82">
        <v>0</v>
      </c>
      <c r="U62" s="221">
        <f t="shared" ref="U62" si="32">Q62-T62</f>
        <v>-68</v>
      </c>
      <c r="V62" s="126"/>
      <c r="W62" s="258"/>
      <c r="X62" s="258"/>
      <c r="Y62" s="268"/>
      <c r="Z62" s="590">
        <v>-68</v>
      </c>
      <c r="AA62" s="766">
        <f>Z62+AA44</f>
        <v>-1641</v>
      </c>
      <c r="AB62" s="590">
        <f t="shared" ref="AB62:AB74" si="33">Q62-Z62</f>
        <v>0</v>
      </c>
      <c r="AC62" s="590">
        <f t="shared" ref="AC62:AC74" si="34">R62-AA62</f>
        <v>-16</v>
      </c>
      <c r="AD62" s="152"/>
      <c r="AE62" s="152"/>
      <c r="AF62" s="152"/>
      <c r="AH62" s="126"/>
      <c r="AI62" s="126"/>
      <c r="AJ62" s="126"/>
      <c r="AK62" s="126"/>
      <c r="AL62" s="126"/>
      <c r="AM62" s="126"/>
      <c r="AN62" s="126"/>
      <c r="AO62" s="126"/>
      <c r="AP62" s="126"/>
    </row>
    <row r="63" spans="1:42" x14ac:dyDescent="0.3">
      <c r="A63" s="216" t="s">
        <v>22</v>
      </c>
      <c r="B63" s="295">
        <f>'C&amp;C Services Summary'!B32</f>
        <v>0</v>
      </c>
      <c r="C63" s="295">
        <f>'C&amp;C Services Summary'!C32</f>
        <v>0</v>
      </c>
      <c r="D63" s="296">
        <f>'C&amp;C Services Summary'!D32</f>
        <v>0</v>
      </c>
      <c r="E63" s="295">
        <f>'C&amp;C Services Summary'!E32</f>
        <v>0</v>
      </c>
      <c r="F63" s="296">
        <f>'C&amp;C Services Summary'!F32</f>
        <v>0</v>
      </c>
      <c r="G63" s="295">
        <f>'C&amp;C Services Summary'!G32</f>
        <v>0</v>
      </c>
      <c r="H63" s="296">
        <f>'C&amp;C Services Summary'!H32</f>
        <v>0</v>
      </c>
      <c r="I63" s="295">
        <f>'C&amp;C Services Summary'!I32</f>
        <v>0</v>
      </c>
      <c r="J63" s="296">
        <f>'C&amp;C Services Summary'!J32</f>
        <v>0</v>
      </c>
      <c r="K63" s="295">
        <f>'C&amp;C Services Summary'!K32</f>
        <v>90</v>
      </c>
      <c r="L63" s="296">
        <f>'C&amp;C Services Summary'!L32</f>
        <v>0</v>
      </c>
      <c r="M63" s="295">
        <f>'C&amp;C Services Summary'!M32</f>
        <v>0</v>
      </c>
      <c r="N63" s="296">
        <f>'C&amp;C Services Summary'!N32</f>
        <v>0</v>
      </c>
      <c r="O63" s="369">
        <f>'C&amp;C Services Summary'!O32</f>
        <v>0</v>
      </c>
      <c r="P63" s="296">
        <f>'C&amp;C Services Summary'!P32</f>
        <v>0</v>
      </c>
      <c r="Q63" s="590">
        <f t="shared" ref="Q63:Q65" si="35">SUM(B63,C63,E63,G63,I63,K63,M63,O63)</f>
        <v>90</v>
      </c>
      <c r="R63" s="759">
        <f t="shared" ref="R63:R74" si="36">Q63+R45</f>
        <v>-450</v>
      </c>
      <c r="S63" s="126"/>
      <c r="T63" s="82">
        <v>0</v>
      </c>
      <c r="U63" s="221">
        <f t="shared" ref="U63:U69" si="37">Q63-T63</f>
        <v>90</v>
      </c>
      <c r="V63" s="126"/>
      <c r="W63" s="258"/>
      <c r="X63" s="258"/>
      <c r="Y63" s="268"/>
      <c r="Z63" s="590">
        <v>90</v>
      </c>
      <c r="AA63" s="766">
        <f t="shared" ref="AA63:AA74" si="38">Z63+AA45</f>
        <v>-515</v>
      </c>
      <c r="AB63" s="590">
        <f t="shared" si="33"/>
        <v>0</v>
      </c>
      <c r="AC63" s="590">
        <f t="shared" si="34"/>
        <v>65</v>
      </c>
      <c r="AD63" s="152"/>
      <c r="AE63" s="152"/>
      <c r="AF63" s="152"/>
      <c r="AH63" s="126"/>
      <c r="AI63" s="126"/>
      <c r="AJ63" s="126"/>
      <c r="AK63" s="126"/>
      <c r="AL63" s="126"/>
      <c r="AM63" s="126"/>
      <c r="AN63" s="126"/>
      <c r="AO63" s="126"/>
      <c r="AP63" s="126"/>
    </row>
    <row r="64" spans="1:42" x14ac:dyDescent="0.3">
      <c r="A64" s="216" t="s">
        <v>23</v>
      </c>
      <c r="B64" s="295">
        <f>'C&amp;C Services Summary'!B33</f>
        <v>0</v>
      </c>
      <c r="C64" s="295">
        <f>'C&amp;C Services Summary'!C33</f>
        <v>0</v>
      </c>
      <c r="D64" s="296">
        <f>'C&amp;C Services Summary'!D33</f>
        <v>0</v>
      </c>
      <c r="E64" s="295">
        <f>'C&amp;C Services Summary'!E33</f>
        <v>0</v>
      </c>
      <c r="F64" s="296">
        <f>'C&amp;C Services Summary'!F33</f>
        <v>0</v>
      </c>
      <c r="G64" s="295">
        <f>'C&amp;C Services Summary'!G33</f>
        <v>0</v>
      </c>
      <c r="H64" s="296">
        <f>'C&amp;C Services Summary'!H33</f>
        <v>0</v>
      </c>
      <c r="I64" s="295">
        <f>'C&amp;C Services Summary'!I33</f>
        <v>0</v>
      </c>
      <c r="J64" s="296">
        <f>'C&amp;C Services Summary'!J33</f>
        <v>0</v>
      </c>
      <c r="K64" s="295">
        <f>'C&amp;C Services Summary'!K33</f>
        <v>0</v>
      </c>
      <c r="L64" s="296">
        <f>'C&amp;C Services Summary'!L33</f>
        <v>0</v>
      </c>
      <c r="M64" s="295">
        <f>'C&amp;C Services Summary'!M33</f>
        <v>0</v>
      </c>
      <c r="N64" s="296">
        <f>'C&amp;C Services Summary'!N33</f>
        <v>0</v>
      </c>
      <c r="O64" s="369">
        <f>'C&amp;C Services Summary'!O33</f>
        <v>0</v>
      </c>
      <c r="P64" s="296">
        <f>'C&amp;C Services Summary'!P33</f>
        <v>0</v>
      </c>
      <c r="Q64" s="590">
        <f t="shared" si="35"/>
        <v>0</v>
      </c>
      <c r="R64" s="759">
        <f t="shared" si="36"/>
        <v>0</v>
      </c>
      <c r="S64" s="126"/>
      <c r="T64" s="82">
        <v>0</v>
      </c>
      <c r="U64" s="221">
        <f t="shared" si="37"/>
        <v>0</v>
      </c>
      <c r="V64" s="126"/>
      <c r="W64" s="258"/>
      <c r="X64" s="258"/>
      <c r="Y64" s="268"/>
      <c r="Z64" s="590">
        <v>0</v>
      </c>
      <c r="AA64" s="766">
        <f t="shared" si="38"/>
        <v>0</v>
      </c>
      <c r="AB64" s="590">
        <f t="shared" si="33"/>
        <v>0</v>
      </c>
      <c r="AC64" s="590">
        <f t="shared" si="34"/>
        <v>0</v>
      </c>
      <c r="AD64" s="152"/>
      <c r="AE64" s="152"/>
      <c r="AF64" s="152"/>
      <c r="AH64" s="126"/>
      <c r="AI64" s="126"/>
      <c r="AJ64" s="126"/>
      <c r="AK64" s="126"/>
      <c r="AL64" s="126"/>
      <c r="AM64" s="126"/>
      <c r="AN64" s="126"/>
      <c r="AO64" s="126"/>
      <c r="AP64" s="126"/>
    </row>
    <row r="65" spans="1:42" x14ac:dyDescent="0.3">
      <c r="A65" s="216" t="s">
        <v>24</v>
      </c>
      <c r="B65" s="295">
        <f>'IT Summary'!B27</f>
        <v>131.44800000000001</v>
      </c>
      <c r="C65" s="295">
        <f>'IT Summary'!C27</f>
        <v>0</v>
      </c>
      <c r="D65" s="296">
        <f>'IT Summary'!D27</f>
        <v>0</v>
      </c>
      <c r="E65" s="295">
        <f>'IT Summary'!E27</f>
        <v>0</v>
      </c>
      <c r="F65" s="296">
        <f>'IT Summary'!F27</f>
        <v>0</v>
      </c>
      <c r="G65" s="295">
        <f>'IT Summary'!G27</f>
        <v>0</v>
      </c>
      <c r="H65" s="296">
        <f>'IT Summary'!H27</f>
        <v>0</v>
      </c>
      <c r="I65" s="295">
        <f>'IT Summary'!I27</f>
        <v>0</v>
      </c>
      <c r="J65" s="296">
        <f>'IT Summary'!J27</f>
        <v>0</v>
      </c>
      <c r="K65" s="295">
        <f>'IT Summary'!K27</f>
        <v>0</v>
      </c>
      <c r="L65" s="296">
        <f>'IT Summary'!L27</f>
        <v>0</v>
      </c>
      <c r="M65" s="295">
        <f>'IT Summary'!M27</f>
        <v>0</v>
      </c>
      <c r="N65" s="296">
        <f>'IT Summary'!N27</f>
        <v>0</v>
      </c>
      <c r="O65" s="369">
        <f>'IT Summary'!O27</f>
        <v>0</v>
      </c>
      <c r="P65" s="296">
        <f>'IT Summary'!P27</f>
        <v>0</v>
      </c>
      <c r="Q65" s="590">
        <f t="shared" si="35"/>
        <v>131.44800000000001</v>
      </c>
      <c r="R65" s="759">
        <f t="shared" si="36"/>
        <v>1012.1079999999998</v>
      </c>
      <c r="S65" s="126"/>
      <c r="T65" s="82">
        <v>0</v>
      </c>
      <c r="U65" s="221">
        <f t="shared" si="37"/>
        <v>131.44800000000001</v>
      </c>
      <c r="V65" s="126"/>
      <c r="W65" s="258"/>
      <c r="X65" s="258"/>
      <c r="Y65" s="268"/>
      <c r="Z65" s="590">
        <v>131.44800000000001</v>
      </c>
      <c r="AA65" s="766">
        <f t="shared" si="38"/>
        <v>1099.1079999999999</v>
      </c>
      <c r="AB65" s="590">
        <f t="shared" si="33"/>
        <v>0</v>
      </c>
      <c r="AC65" s="590">
        <f t="shared" si="34"/>
        <v>-87.000000000000114</v>
      </c>
      <c r="AD65" s="152"/>
      <c r="AE65" s="152"/>
      <c r="AF65" s="152"/>
      <c r="AH65" s="126"/>
      <c r="AI65" s="126"/>
      <c r="AJ65" s="126"/>
      <c r="AK65" s="126"/>
      <c r="AL65" s="126"/>
      <c r="AM65" s="126"/>
      <c r="AN65" s="126"/>
      <c r="AO65" s="126"/>
      <c r="AP65" s="126"/>
    </row>
    <row r="66" spans="1:42" x14ac:dyDescent="0.3">
      <c r="A66" s="216" t="s">
        <v>25</v>
      </c>
      <c r="B66" s="295">
        <f>'Place Summary'!B32</f>
        <v>0</v>
      </c>
      <c r="C66" s="295">
        <f>'Place Summary'!C32</f>
        <v>-125</v>
      </c>
      <c r="D66" s="296">
        <f>'Place Summary'!D32</f>
        <v>0</v>
      </c>
      <c r="E66" s="295">
        <f>'Place Summary'!E32</f>
        <v>-10</v>
      </c>
      <c r="F66" s="296">
        <f>'Place Summary'!F32</f>
        <v>0</v>
      </c>
      <c r="G66" s="295">
        <f>'Place Summary'!G32</f>
        <v>0</v>
      </c>
      <c r="H66" s="296">
        <f>'Place Summary'!H32</f>
        <v>0</v>
      </c>
      <c r="I66" s="295">
        <f>'Place Summary'!I32</f>
        <v>-1269</v>
      </c>
      <c r="J66" s="296">
        <f>'Place Summary'!J32</f>
        <v>0</v>
      </c>
      <c r="K66" s="295">
        <f>'Place Summary'!K32</f>
        <v>0</v>
      </c>
      <c r="L66" s="296">
        <f>'Place Summary'!L32</f>
        <v>0</v>
      </c>
      <c r="M66" s="295">
        <f>'Place Summary'!M32</f>
        <v>0</v>
      </c>
      <c r="N66" s="296">
        <f>'Place Summary'!N32</f>
        <v>0</v>
      </c>
      <c r="O66" s="369">
        <f>'Place Summary'!O32</f>
        <v>0</v>
      </c>
      <c r="P66" s="296">
        <f>'Place Summary'!P32</f>
        <v>0</v>
      </c>
      <c r="Q66" s="590">
        <f t="shared" ref="Q66:Q74" si="39">SUM(B66,C66,E66,G66,I66,K66,M66,O66)</f>
        <v>-1404</v>
      </c>
      <c r="R66" s="759">
        <f t="shared" si="36"/>
        <v>-4725</v>
      </c>
      <c r="S66" s="126"/>
      <c r="T66" s="82">
        <v>0</v>
      </c>
      <c r="U66" s="221">
        <f t="shared" si="37"/>
        <v>-1404</v>
      </c>
      <c r="V66" s="126"/>
      <c r="W66" s="258"/>
      <c r="X66" s="258"/>
      <c r="Y66" s="268"/>
      <c r="Z66" s="590">
        <v>-1404</v>
      </c>
      <c r="AA66" s="766">
        <f t="shared" si="38"/>
        <v>-4725</v>
      </c>
      <c r="AB66" s="590">
        <f t="shared" si="33"/>
        <v>0</v>
      </c>
      <c r="AC66" s="590">
        <f t="shared" si="34"/>
        <v>0</v>
      </c>
      <c r="AD66" s="152"/>
      <c r="AE66" s="152"/>
      <c r="AF66" s="152"/>
      <c r="AH66" s="126"/>
      <c r="AI66" s="126"/>
      <c r="AJ66" s="126"/>
      <c r="AK66" s="126"/>
      <c r="AL66" s="126"/>
      <c r="AM66" s="126"/>
      <c r="AN66" s="126"/>
      <c r="AO66" s="126"/>
      <c r="AP66" s="126"/>
    </row>
    <row r="67" spans="1:42" x14ac:dyDescent="0.3">
      <c r="A67" s="216" t="s">
        <v>26</v>
      </c>
      <c r="B67" s="295">
        <f>'Place Summary'!B33</f>
        <v>0</v>
      </c>
      <c r="C67" s="295">
        <f>'Place Summary'!C33</f>
        <v>0</v>
      </c>
      <c r="D67" s="296">
        <f>'Place Summary'!D33</f>
        <v>0</v>
      </c>
      <c r="E67" s="295">
        <f>'Place Summary'!E33</f>
        <v>0</v>
      </c>
      <c r="F67" s="296">
        <f>'Place Summary'!F33</f>
        <v>0</v>
      </c>
      <c r="G67" s="295">
        <f>'Place Summary'!G33</f>
        <v>0</v>
      </c>
      <c r="H67" s="296">
        <f>'Place Summary'!H33</f>
        <v>0</v>
      </c>
      <c r="I67" s="295">
        <f>'Place Summary'!I33</f>
        <v>0</v>
      </c>
      <c r="J67" s="296">
        <f>'Place Summary'!J33</f>
        <v>0</v>
      </c>
      <c r="K67" s="295">
        <f>'Place Summary'!K33</f>
        <v>0</v>
      </c>
      <c r="L67" s="296">
        <f>'Place Summary'!L33</f>
        <v>0</v>
      </c>
      <c r="M67" s="295">
        <f>'Place Summary'!M33</f>
        <v>87</v>
      </c>
      <c r="N67" s="296">
        <f>'Place Summary'!N33</f>
        <v>3</v>
      </c>
      <c r="O67" s="369">
        <f>'Place Summary'!O33</f>
        <v>0</v>
      </c>
      <c r="P67" s="296">
        <f>'Place Summary'!P33</f>
        <v>0</v>
      </c>
      <c r="Q67" s="590">
        <f t="shared" si="39"/>
        <v>87</v>
      </c>
      <c r="R67" s="759">
        <f t="shared" si="36"/>
        <v>222</v>
      </c>
      <c r="S67" s="126"/>
      <c r="T67" s="82">
        <v>0</v>
      </c>
      <c r="U67" s="221">
        <f t="shared" si="37"/>
        <v>87</v>
      </c>
      <c r="V67" s="126"/>
      <c r="W67" s="258"/>
      <c r="X67" s="258"/>
      <c r="Y67" s="268"/>
      <c r="Z67" s="590">
        <v>87</v>
      </c>
      <c r="AA67" s="766">
        <f t="shared" si="38"/>
        <v>222</v>
      </c>
      <c r="AB67" s="590">
        <f t="shared" si="33"/>
        <v>0</v>
      </c>
      <c r="AC67" s="590">
        <f t="shared" si="34"/>
        <v>0</v>
      </c>
      <c r="AD67" s="152"/>
      <c r="AE67" s="152"/>
      <c r="AF67" s="152"/>
      <c r="AH67" s="126"/>
      <c r="AI67" s="126"/>
      <c r="AJ67" s="126"/>
      <c r="AK67" s="126"/>
      <c r="AL67" s="126"/>
      <c r="AM67" s="126"/>
      <c r="AN67" s="126"/>
      <c r="AO67" s="126"/>
      <c r="AP67" s="126"/>
    </row>
    <row r="68" spans="1:42" x14ac:dyDescent="0.3">
      <c r="A68" s="222" t="s">
        <v>27</v>
      </c>
      <c r="B68" s="295">
        <f>'Place Summary'!B34</f>
        <v>0</v>
      </c>
      <c r="C68" s="295">
        <f>'Place Summary'!C34</f>
        <v>0</v>
      </c>
      <c r="D68" s="296">
        <f>'Place Summary'!D34</f>
        <v>0</v>
      </c>
      <c r="E68" s="295">
        <f>'Place Summary'!E34</f>
        <v>0</v>
      </c>
      <c r="F68" s="296">
        <f>'Place Summary'!F34</f>
        <v>0</v>
      </c>
      <c r="G68" s="295">
        <f>'Place Summary'!G34</f>
        <v>0</v>
      </c>
      <c r="H68" s="296">
        <f>'Place Summary'!H34</f>
        <v>0</v>
      </c>
      <c r="I68" s="295">
        <f>'Place Summary'!I34</f>
        <v>0</v>
      </c>
      <c r="J68" s="296">
        <f>'Place Summary'!J34</f>
        <v>0</v>
      </c>
      <c r="K68" s="295">
        <f>'Place Summary'!K34</f>
        <v>0</v>
      </c>
      <c r="L68" s="296">
        <f>'Place Summary'!L34</f>
        <v>0</v>
      </c>
      <c r="M68" s="295">
        <f>'Place Summary'!M34</f>
        <v>0</v>
      </c>
      <c r="N68" s="296">
        <f>'Place Summary'!N34</f>
        <v>0</v>
      </c>
      <c r="O68" s="369">
        <f>'Place Summary'!O34</f>
        <v>0</v>
      </c>
      <c r="P68" s="296">
        <f>'Place Summary'!P34</f>
        <v>0</v>
      </c>
      <c r="Q68" s="590">
        <f t="shared" si="39"/>
        <v>0</v>
      </c>
      <c r="R68" s="759">
        <f t="shared" si="36"/>
        <v>-40</v>
      </c>
      <c r="S68" s="126"/>
      <c r="T68" s="82">
        <v>0</v>
      </c>
      <c r="U68" s="221">
        <f t="shared" si="37"/>
        <v>0</v>
      </c>
      <c r="V68" s="126"/>
      <c r="W68" s="258"/>
      <c r="X68" s="258"/>
      <c r="Y68" s="268"/>
      <c r="Z68" s="590">
        <v>0</v>
      </c>
      <c r="AA68" s="766">
        <f t="shared" si="38"/>
        <v>-40</v>
      </c>
      <c r="AB68" s="590">
        <f t="shared" si="33"/>
        <v>0</v>
      </c>
      <c r="AC68" s="590">
        <f t="shared" si="34"/>
        <v>0</v>
      </c>
      <c r="AD68" s="152"/>
      <c r="AE68" s="152"/>
      <c r="AF68" s="152"/>
      <c r="AH68" s="126"/>
      <c r="AI68" s="126"/>
      <c r="AJ68" s="126"/>
      <c r="AK68" s="126"/>
      <c r="AL68" s="126"/>
      <c r="AM68" s="126"/>
      <c r="AN68" s="126"/>
      <c r="AO68" s="126"/>
      <c r="AP68" s="126"/>
    </row>
    <row r="69" spans="1:42" x14ac:dyDescent="0.3">
      <c r="A69" s="216" t="s">
        <v>28</v>
      </c>
      <c r="B69" s="295">
        <f>'Companies Summary'!B26</f>
        <v>0</v>
      </c>
      <c r="C69" s="295">
        <f>'Companies Summary'!C43</f>
        <v>0</v>
      </c>
      <c r="D69" s="382">
        <f>'Companies Summary'!D43</f>
        <v>0</v>
      </c>
      <c r="E69" s="295">
        <f>'Companies Summary'!E27</f>
        <v>0</v>
      </c>
      <c r="F69" s="296">
        <f>'Companies Summary'!F27</f>
        <v>0</v>
      </c>
      <c r="G69" s="295">
        <f>'Companies Summary'!G27</f>
        <v>0</v>
      </c>
      <c r="H69" s="296">
        <f>'Companies Summary'!H27</f>
        <v>0</v>
      </c>
      <c r="I69" s="295">
        <f>'Companies Summary'!I27</f>
        <v>0</v>
      </c>
      <c r="J69" s="296">
        <f>'Companies Summary'!J27</f>
        <v>0</v>
      </c>
      <c r="K69" s="295">
        <f>'Companies Summary'!K27</f>
        <v>0</v>
      </c>
      <c r="L69" s="296">
        <f>'Companies Summary'!L27</f>
        <v>0</v>
      </c>
      <c r="M69" s="295">
        <f>'Companies Summary'!M27</f>
        <v>0</v>
      </c>
      <c r="N69" s="296">
        <f>'Companies Summary'!N27</f>
        <v>0</v>
      </c>
      <c r="O69" s="369">
        <f>'Companies Summary'!O27</f>
        <v>0</v>
      </c>
      <c r="P69" s="296">
        <f>'Companies Summary'!P27</f>
        <v>0</v>
      </c>
      <c r="Q69" s="590">
        <f t="shared" si="39"/>
        <v>0</v>
      </c>
      <c r="R69" s="759">
        <f t="shared" si="36"/>
        <v>3822</v>
      </c>
      <c r="S69" s="126"/>
      <c r="T69" s="82">
        <v>0</v>
      </c>
      <c r="U69" s="221">
        <f t="shared" si="37"/>
        <v>0</v>
      </c>
      <c r="V69" s="126"/>
      <c r="W69" s="258"/>
      <c r="X69" s="258"/>
      <c r="Y69" s="268"/>
      <c r="Z69" s="590">
        <v>0</v>
      </c>
      <c r="AA69" s="766">
        <f t="shared" si="38"/>
        <v>3822</v>
      </c>
      <c r="AB69" s="590">
        <f t="shared" si="33"/>
        <v>0</v>
      </c>
      <c r="AC69" s="590">
        <f t="shared" si="34"/>
        <v>0</v>
      </c>
      <c r="AD69" s="152"/>
      <c r="AE69" s="152"/>
      <c r="AF69" s="152"/>
      <c r="AH69" s="126"/>
      <c r="AI69" s="126"/>
      <c r="AJ69" s="126"/>
      <c r="AK69" s="126"/>
      <c r="AL69" s="126"/>
      <c r="AM69" s="126"/>
      <c r="AN69" s="126"/>
      <c r="AO69" s="126"/>
      <c r="AP69" s="126"/>
    </row>
    <row r="70" spans="1:42" x14ac:dyDescent="0.3">
      <c r="A70" s="384" t="s">
        <v>29</v>
      </c>
      <c r="B70" s="295">
        <f>'CorpServ Summary'!B38</f>
        <v>0</v>
      </c>
      <c r="C70" s="295">
        <f>'CorpServ Summary'!C38</f>
        <v>0</v>
      </c>
      <c r="D70" s="296">
        <f>'CorpServ Summary'!D38</f>
        <v>0</v>
      </c>
      <c r="E70" s="295">
        <f>'CorpServ Summary'!E38</f>
        <v>0</v>
      </c>
      <c r="F70" s="296">
        <f>'CorpServ Summary'!F38</f>
        <v>0</v>
      </c>
      <c r="G70" s="295">
        <f>'CorpServ Summary'!G38</f>
        <v>0</v>
      </c>
      <c r="H70" s="296">
        <f>'CorpServ Summary'!H38</f>
        <v>0</v>
      </c>
      <c r="I70" s="295">
        <f>'CorpServ Summary'!I38</f>
        <v>0</v>
      </c>
      <c r="J70" s="296">
        <f>'CorpServ Summary'!J38</f>
        <v>0</v>
      </c>
      <c r="K70" s="295">
        <f>'CorpServ Summary'!K38</f>
        <v>0</v>
      </c>
      <c r="L70" s="296">
        <f>'CorpServ Summary'!L38</f>
        <v>0</v>
      </c>
      <c r="M70" s="295">
        <f>'CorpServ Summary'!M38</f>
        <v>0</v>
      </c>
      <c r="N70" s="296">
        <f>'CorpServ Summary'!N38</f>
        <v>0</v>
      </c>
      <c r="O70" s="369">
        <f>'CorpServ Summary'!O38</f>
        <v>0</v>
      </c>
      <c r="P70" s="296">
        <f>'CorpServ Summary'!P38</f>
        <v>0</v>
      </c>
      <c r="Q70" s="590">
        <f t="shared" si="39"/>
        <v>0</v>
      </c>
      <c r="R70" s="759">
        <f t="shared" si="36"/>
        <v>-10</v>
      </c>
      <c r="S70" s="126"/>
      <c r="T70" s="82">
        <v>0</v>
      </c>
      <c r="U70" s="221">
        <f t="shared" ref="U70:U74" si="40">Q70-T70</f>
        <v>0</v>
      </c>
      <c r="V70" s="126"/>
      <c r="W70" s="258"/>
      <c r="X70" s="258"/>
      <c r="Y70" s="268"/>
      <c r="Z70" s="590">
        <v>0</v>
      </c>
      <c r="AA70" s="766">
        <f t="shared" si="38"/>
        <v>-10</v>
      </c>
      <c r="AB70" s="590">
        <f t="shared" si="33"/>
        <v>0</v>
      </c>
      <c r="AC70" s="590">
        <f t="shared" si="34"/>
        <v>0</v>
      </c>
      <c r="AD70" s="152"/>
      <c r="AE70" s="152"/>
      <c r="AF70" s="152"/>
      <c r="AH70" s="126"/>
      <c r="AI70" s="126"/>
      <c r="AJ70" s="126"/>
      <c r="AK70" s="126"/>
      <c r="AL70" s="126"/>
      <c r="AM70" s="126"/>
      <c r="AN70" s="126"/>
      <c r="AO70" s="126"/>
      <c r="AP70" s="126"/>
    </row>
    <row r="71" spans="1:42" x14ac:dyDescent="0.3">
      <c r="A71" s="216" t="s">
        <v>30</v>
      </c>
      <c r="B71" s="295">
        <f>'CorpServ Summary'!B39</f>
        <v>0</v>
      </c>
      <c r="C71" s="295">
        <f>'CorpServ Summary'!C39</f>
        <v>0</v>
      </c>
      <c r="D71" s="296">
        <f>'CorpServ Summary'!D39</f>
        <v>0</v>
      </c>
      <c r="E71" s="295">
        <f>'CorpServ Summary'!E39</f>
        <v>0</v>
      </c>
      <c r="F71" s="296">
        <f>'CorpServ Summary'!F39</f>
        <v>0</v>
      </c>
      <c r="G71" s="295">
        <f>'CorpServ Summary'!G39</f>
        <v>0</v>
      </c>
      <c r="H71" s="296">
        <f>'CorpServ Summary'!H39</f>
        <v>0</v>
      </c>
      <c r="I71" s="295">
        <f>'CorpServ Summary'!I39</f>
        <v>0</v>
      </c>
      <c r="J71" s="296">
        <f>'CorpServ Summary'!J39</f>
        <v>0</v>
      </c>
      <c r="K71" s="295">
        <f>'CorpServ Summary'!K39</f>
        <v>0</v>
      </c>
      <c r="L71" s="296">
        <f>'CorpServ Summary'!L39</f>
        <v>0</v>
      </c>
      <c r="M71" s="295">
        <f>'CorpServ Summary'!M39</f>
        <v>0</v>
      </c>
      <c r="N71" s="296">
        <f>'CorpServ Summary'!N39</f>
        <v>0</v>
      </c>
      <c r="O71" s="369">
        <f>'CorpServ Summary'!O39</f>
        <v>0</v>
      </c>
      <c r="P71" s="296">
        <f>'CorpServ Summary'!P39</f>
        <v>0</v>
      </c>
      <c r="Q71" s="590">
        <f t="shared" si="39"/>
        <v>0</v>
      </c>
      <c r="R71" s="759">
        <f t="shared" si="36"/>
        <v>-70</v>
      </c>
      <c r="S71" s="126"/>
      <c r="T71" s="82">
        <v>0</v>
      </c>
      <c r="U71" s="221">
        <f t="shared" si="40"/>
        <v>0</v>
      </c>
      <c r="V71" s="126"/>
      <c r="W71" s="258"/>
      <c r="X71" s="258"/>
      <c r="Y71" s="268"/>
      <c r="Z71" s="590">
        <v>0</v>
      </c>
      <c r="AA71" s="766">
        <f t="shared" si="38"/>
        <v>-50</v>
      </c>
      <c r="AB71" s="590">
        <f t="shared" si="33"/>
        <v>0</v>
      </c>
      <c r="AC71" s="590">
        <f t="shared" si="34"/>
        <v>-20</v>
      </c>
      <c r="AD71" s="152"/>
      <c r="AE71" s="152"/>
      <c r="AF71" s="152"/>
      <c r="AH71" s="126"/>
      <c r="AI71" s="126"/>
      <c r="AJ71" s="126"/>
      <c r="AK71" s="126"/>
      <c r="AL71" s="126"/>
      <c r="AM71" s="126"/>
      <c r="AN71" s="126"/>
      <c r="AO71" s="126"/>
      <c r="AP71" s="126"/>
    </row>
    <row r="72" spans="1:42" x14ac:dyDescent="0.3">
      <c r="A72" s="216" t="s">
        <v>31</v>
      </c>
      <c r="B72" s="295">
        <f>'CorpServ Summary'!B40</f>
        <v>0</v>
      </c>
      <c r="C72" s="295">
        <f>'CorpServ Summary'!C40</f>
        <v>0</v>
      </c>
      <c r="D72" s="296">
        <f>'CorpServ Summary'!D40</f>
        <v>0</v>
      </c>
      <c r="E72" s="295">
        <f>'CorpServ Summary'!E40</f>
        <v>0</v>
      </c>
      <c r="F72" s="296">
        <f>'CorpServ Summary'!F40</f>
        <v>0</v>
      </c>
      <c r="G72" s="295">
        <f>'CorpServ Summary'!G40</f>
        <v>0</v>
      </c>
      <c r="H72" s="296">
        <f>'CorpServ Summary'!H40</f>
        <v>0</v>
      </c>
      <c r="I72" s="295">
        <f>'CorpServ Summary'!I40</f>
        <v>0</v>
      </c>
      <c r="J72" s="296">
        <f>'CorpServ Summary'!J40</f>
        <v>0</v>
      </c>
      <c r="K72" s="295">
        <f>'CorpServ Summary'!K40</f>
        <v>0</v>
      </c>
      <c r="L72" s="296">
        <f>'CorpServ Summary'!L40</f>
        <v>0</v>
      </c>
      <c r="M72" s="295">
        <f>'CorpServ Summary'!M40</f>
        <v>0</v>
      </c>
      <c r="N72" s="296">
        <f>'CorpServ Summary'!N40</f>
        <v>0</v>
      </c>
      <c r="O72" s="369">
        <f>'CorpServ Summary'!O40</f>
        <v>0</v>
      </c>
      <c r="P72" s="296">
        <f>'CorpServ Summary'!P40</f>
        <v>0</v>
      </c>
      <c r="Q72" s="590">
        <f t="shared" si="39"/>
        <v>0</v>
      </c>
      <c r="R72" s="759">
        <f t="shared" si="36"/>
        <v>12</v>
      </c>
      <c r="S72" s="126"/>
      <c r="T72" s="82">
        <v>0</v>
      </c>
      <c r="U72" s="221">
        <f t="shared" si="40"/>
        <v>0</v>
      </c>
      <c r="V72" s="126"/>
      <c r="W72" s="258"/>
      <c r="X72" s="258"/>
      <c r="Y72" s="268"/>
      <c r="Z72" s="590">
        <v>0</v>
      </c>
      <c r="AA72" s="766">
        <f t="shared" si="38"/>
        <v>12</v>
      </c>
      <c r="AB72" s="590">
        <f t="shared" si="33"/>
        <v>0</v>
      </c>
      <c r="AC72" s="590">
        <f t="shared" si="34"/>
        <v>0</v>
      </c>
      <c r="AD72" s="152"/>
      <c r="AE72" s="152"/>
      <c r="AF72" s="152"/>
      <c r="AH72" s="126"/>
      <c r="AI72" s="126"/>
      <c r="AJ72" s="126"/>
      <c r="AK72" s="126"/>
      <c r="AL72" s="126"/>
      <c r="AM72" s="126"/>
      <c r="AN72" s="126"/>
      <c r="AO72" s="126"/>
      <c r="AP72" s="126"/>
    </row>
    <row r="73" spans="1:42" x14ac:dyDescent="0.3">
      <c r="A73" s="216" t="s">
        <v>33</v>
      </c>
      <c r="B73" s="295">
        <f>'CorpServ Summary'!B41</f>
        <v>0</v>
      </c>
      <c r="C73" s="295">
        <f>'CorpServ Summary'!C41</f>
        <v>0</v>
      </c>
      <c r="D73" s="296">
        <f>'CorpServ Summary'!D41</f>
        <v>0</v>
      </c>
      <c r="E73" s="295">
        <f>'CorpServ Summary'!E41</f>
        <v>0</v>
      </c>
      <c r="F73" s="296">
        <f>'CorpServ Summary'!F41</f>
        <v>0</v>
      </c>
      <c r="G73" s="295">
        <f>'CorpServ Summary'!G41</f>
        <v>0</v>
      </c>
      <c r="H73" s="296">
        <f>'CorpServ Summary'!H41</f>
        <v>0</v>
      </c>
      <c r="I73" s="295">
        <f>'CorpServ Summary'!I41</f>
        <v>0</v>
      </c>
      <c r="J73" s="296">
        <f>'CorpServ Summary'!J41</f>
        <v>0</v>
      </c>
      <c r="K73" s="295">
        <f>'CorpServ Summary'!K41</f>
        <v>0</v>
      </c>
      <c r="L73" s="296">
        <f>'CorpServ Summary'!L41</f>
        <v>0</v>
      </c>
      <c r="M73" s="295">
        <f>'CorpServ Summary'!M41</f>
        <v>0</v>
      </c>
      <c r="N73" s="296">
        <f>'CorpServ Summary'!N41</f>
        <v>0</v>
      </c>
      <c r="O73" s="369">
        <f>'CorpServ Summary'!O41</f>
        <v>0</v>
      </c>
      <c r="P73" s="296">
        <f>'CorpServ Summary'!P41</f>
        <v>0</v>
      </c>
      <c r="Q73" s="590">
        <f t="shared" si="39"/>
        <v>0</v>
      </c>
      <c r="R73" s="759">
        <f t="shared" si="36"/>
        <v>-100</v>
      </c>
      <c r="S73" s="126"/>
      <c r="T73" s="82">
        <v>0</v>
      </c>
      <c r="U73" s="221">
        <f t="shared" si="40"/>
        <v>0</v>
      </c>
      <c r="V73" s="126"/>
      <c r="W73" s="258"/>
      <c r="X73" s="258"/>
      <c r="Y73" s="268"/>
      <c r="Z73" s="590">
        <v>0</v>
      </c>
      <c r="AA73" s="766">
        <f t="shared" si="38"/>
        <v>-100</v>
      </c>
      <c r="AB73" s="590">
        <f t="shared" si="33"/>
        <v>0</v>
      </c>
      <c r="AC73" s="590">
        <f t="shared" si="34"/>
        <v>0</v>
      </c>
      <c r="AD73" s="152"/>
      <c r="AE73" s="152"/>
      <c r="AF73" s="152"/>
      <c r="AH73" s="126"/>
      <c r="AI73" s="126"/>
      <c r="AJ73" s="126"/>
      <c r="AK73" s="126"/>
      <c r="AL73" s="126"/>
      <c r="AM73" s="126"/>
      <c r="AN73" s="126"/>
      <c r="AO73" s="126"/>
      <c r="AP73" s="126"/>
    </row>
    <row r="74" spans="1:42" x14ac:dyDescent="0.3">
      <c r="A74" s="216" t="s">
        <v>34</v>
      </c>
      <c r="B74" s="295">
        <f>'CorpServ Summary'!B42</f>
        <v>0</v>
      </c>
      <c r="C74" s="295">
        <f>'CorpServ Summary'!C42</f>
        <v>0</v>
      </c>
      <c r="D74" s="296">
        <f>'CorpServ Summary'!D42</f>
        <v>0</v>
      </c>
      <c r="E74" s="295">
        <f>'CorpServ Summary'!E42</f>
        <v>0</v>
      </c>
      <c r="F74" s="296">
        <f>'CorpServ Summary'!F42</f>
        <v>0</v>
      </c>
      <c r="G74" s="295">
        <f>'CorpServ Summary'!G42</f>
        <v>0</v>
      </c>
      <c r="H74" s="296">
        <f>'CorpServ Summary'!H42</f>
        <v>0</v>
      </c>
      <c r="I74" s="295">
        <f>'CorpServ Summary'!I42</f>
        <v>0</v>
      </c>
      <c r="J74" s="296">
        <f>'CorpServ Summary'!J42</f>
        <v>0</v>
      </c>
      <c r="K74" s="295">
        <f>'CorpServ Summary'!K42</f>
        <v>0</v>
      </c>
      <c r="L74" s="296">
        <f>'CorpServ Summary'!L42</f>
        <v>0</v>
      </c>
      <c r="M74" s="295">
        <f>'CorpServ Summary'!M42</f>
        <v>0</v>
      </c>
      <c r="N74" s="296">
        <f>'CorpServ Summary'!N42</f>
        <v>0</v>
      </c>
      <c r="O74" s="369">
        <f>'CorpServ Summary'!O42</f>
        <v>0</v>
      </c>
      <c r="P74" s="296">
        <f>'CorpServ Summary'!P42</f>
        <v>0</v>
      </c>
      <c r="Q74" s="590">
        <f t="shared" si="39"/>
        <v>0</v>
      </c>
      <c r="R74" s="759">
        <f t="shared" si="36"/>
        <v>-97</v>
      </c>
      <c r="S74" s="126"/>
      <c r="T74" s="82">
        <v>0</v>
      </c>
      <c r="U74" s="221">
        <f t="shared" si="40"/>
        <v>0</v>
      </c>
      <c r="V74" s="126"/>
      <c r="W74" s="259" t="s">
        <v>32</v>
      </c>
      <c r="X74" s="260" t="e">
        <f>'C&amp;C Services Summary'!AC71+'Place Summary'!AC71+#REF!+#REF!+'Companies Summary'!AA62+'CorpServ Summary'!AA81-Q75</f>
        <v>#REF!</v>
      </c>
      <c r="Y74" s="267"/>
      <c r="Z74" s="590">
        <v>0</v>
      </c>
      <c r="AA74" s="766">
        <f t="shared" si="38"/>
        <v>-84</v>
      </c>
      <c r="AB74" s="590">
        <f t="shared" si="33"/>
        <v>0</v>
      </c>
      <c r="AC74" s="590">
        <f t="shared" si="34"/>
        <v>-13</v>
      </c>
      <c r="AD74" s="152"/>
      <c r="AE74" s="152"/>
      <c r="AF74" s="152"/>
      <c r="AH74" s="126"/>
      <c r="AI74" s="126"/>
      <c r="AJ74" s="126"/>
      <c r="AK74" s="126"/>
      <c r="AL74" s="126"/>
      <c r="AM74" s="126"/>
      <c r="AN74" s="126"/>
      <c r="AO74" s="126"/>
      <c r="AP74" s="126"/>
    </row>
    <row r="75" spans="1:42" s="2" customFormat="1" x14ac:dyDescent="0.3">
      <c r="A75" s="5" t="s">
        <v>35</v>
      </c>
      <c r="B75" s="209">
        <f>SUM(B62:B74)</f>
        <v>131.44800000000001</v>
      </c>
      <c r="C75" s="209">
        <f t="shared" ref="C75:Q75" si="41">SUM(C62:C74)</f>
        <v>-125</v>
      </c>
      <c r="D75" s="209">
        <f t="shared" si="41"/>
        <v>0</v>
      </c>
      <c r="E75" s="209">
        <f t="shared" si="41"/>
        <v>-10</v>
      </c>
      <c r="F75" s="209">
        <f t="shared" si="41"/>
        <v>0</v>
      </c>
      <c r="G75" s="209">
        <f t="shared" si="41"/>
        <v>0</v>
      </c>
      <c r="H75" s="209">
        <f t="shared" si="41"/>
        <v>0</v>
      </c>
      <c r="I75" s="209">
        <f t="shared" si="41"/>
        <v>-1337</v>
      </c>
      <c r="J75" s="209">
        <f t="shared" si="41"/>
        <v>0</v>
      </c>
      <c r="K75" s="209">
        <f t="shared" si="41"/>
        <v>90</v>
      </c>
      <c r="L75" s="209">
        <f t="shared" si="41"/>
        <v>0</v>
      </c>
      <c r="M75" s="209">
        <f t="shared" si="41"/>
        <v>87</v>
      </c>
      <c r="N75" s="209">
        <f t="shared" si="41"/>
        <v>3</v>
      </c>
      <c r="O75" s="209">
        <f t="shared" si="41"/>
        <v>0</v>
      </c>
      <c r="P75" s="209">
        <f t="shared" si="41"/>
        <v>0</v>
      </c>
      <c r="Q75" s="209">
        <f t="shared" si="41"/>
        <v>-1163.5519999999999</v>
      </c>
      <c r="R75" s="9">
        <f>R57+Q75</f>
        <v>-2080.8919999999998</v>
      </c>
      <c r="T75" s="7">
        <f>SUM(T62:T74)</f>
        <v>0</v>
      </c>
      <c r="U75" s="7">
        <f>SUM(U62:U74)</f>
        <v>-1163.5519999999999</v>
      </c>
      <c r="W75" s="260" t="s">
        <v>36</v>
      </c>
      <c r="X75" s="260" t="e">
        <f>'C&amp;C Services Summary'!D71+'C&amp;C Services Summary'!F71+'C&amp;C Services Summary'!H71+'C&amp;C Services Summary'!J71+'C&amp;C Services Summary'!#REF!+'C&amp;C Services Summary'!L71+'C&amp;C Services Summary'!N71+'C&amp;C Services Summary'!R71+'C&amp;C Services Summary'!T71+'C&amp;C Services Summary'!V71+'C&amp;C Services Summary'!X71+'Place Summary'!D71+'Place Summary'!F71+'Place Summary'!H71+'Place Summary'!J71+'Place Summary'!#REF!+'Place Summary'!L71+'Place Summary'!N71+'Place Summary'!R71+'Place Summary'!T71+'Place Summary'!V71+'Place Summary'!X71+#REF!+#REF!+#REF!+#REF!+#REF!+#REF!+#REF!+#REF!+#REF!+#REF!+#REF!+#REF!+#REF!+#REF!+#REF!+#REF!+#REF!+#REF!+#REF!+#REF!+#REF!+#REF!+'Companies Summary'!D62+'Companies Summary'!F62+'Companies Summary'!H62+'Companies Summary'!J62+'Companies Summary'!#REF!+'Companies Summary'!L62+'Companies Summary'!N62+'Companies Summary'!#REF!+'Companies Summary'!R62+'Companies Summary'!T62+'CorpServ Summary'!T81+'Companies Summary'!V62+'CorpServ Summary'!D81+'CorpServ Summary'!F81+'CorpServ Summary'!H81+'CorpServ Summary'!J81+'CorpServ Summary'!#REF!+'CorpServ Summary'!L81+'CorpServ Summary'!N81+'CorpServ Summary'!#REF!+'CorpServ Summary'!R81+'CorpServ Summary'!V81-D75-F75-H75-J75-#REF!-L75-#REF!-#REF!-#REF!-#REF!-#REF!</f>
        <v>#REF!</v>
      </c>
      <c r="Y75" s="267"/>
      <c r="Z75" s="774">
        <v>-1185.5519999999999</v>
      </c>
      <c r="AA75" s="773">
        <f>SUM(AA62:AA74)</f>
        <v>-2009.8919999999998</v>
      </c>
      <c r="AB75" s="773">
        <f t="shared" ref="AB75:AC75" si="42">SUM(AB62:AB74)</f>
        <v>0</v>
      </c>
      <c r="AC75" s="773">
        <f t="shared" si="42"/>
        <v>-71.000000000000114</v>
      </c>
      <c r="AD75" s="17"/>
      <c r="AE75" s="17"/>
      <c r="AF75" s="17"/>
    </row>
    <row r="76" spans="1:42" s="2" customFormat="1" x14ac:dyDescent="0.3">
      <c r="B76" s="8"/>
      <c r="C76" s="8"/>
      <c r="D76" s="409"/>
      <c r="E76" s="8"/>
      <c r="F76" s="409"/>
      <c r="G76" s="8"/>
      <c r="H76" s="409"/>
      <c r="I76" s="8"/>
      <c r="J76" s="409"/>
      <c r="K76" s="8"/>
      <c r="L76" s="409"/>
      <c r="M76" s="8"/>
      <c r="N76" s="409"/>
      <c r="O76" s="275"/>
      <c r="P76" s="409"/>
      <c r="Q76" s="410"/>
      <c r="T76" s="411"/>
      <c r="U76" s="411"/>
      <c r="W76" s="260"/>
      <c r="X76" s="260"/>
      <c r="Y76" s="267"/>
      <c r="Z76" s="768"/>
      <c r="AA76" s="768"/>
      <c r="AB76" s="267"/>
      <c r="AC76" s="267"/>
      <c r="AD76" s="17"/>
      <c r="AE76" s="17"/>
      <c r="AF76" s="17"/>
    </row>
    <row r="77" spans="1:42" s="2" customFormat="1" x14ac:dyDescent="0.3">
      <c r="B77" s="8"/>
      <c r="C77" s="8"/>
      <c r="D77" s="409"/>
      <c r="E77" s="8"/>
      <c r="F77" s="409"/>
      <c r="G77" s="8"/>
      <c r="H77" s="409"/>
      <c r="I77" s="8"/>
      <c r="J77" s="409"/>
      <c r="K77" s="8"/>
      <c r="L77" s="409"/>
      <c r="M77" s="8"/>
      <c r="N77" s="409"/>
      <c r="O77" s="275"/>
      <c r="P77" s="409"/>
      <c r="Q77" s="410"/>
      <c r="T77" s="411"/>
      <c r="U77" s="411"/>
      <c r="W77" s="260"/>
      <c r="X77" s="260"/>
      <c r="Y77" s="267"/>
      <c r="Z77" s="410"/>
      <c r="AA77" s="768"/>
      <c r="AB77" s="267"/>
      <c r="AC77" s="267"/>
      <c r="AD77" s="17"/>
      <c r="AE77" s="17"/>
      <c r="AF77" s="17"/>
    </row>
    <row r="78" spans="1:42" x14ac:dyDescent="0.3">
      <c r="A78" s="2" t="s">
        <v>40</v>
      </c>
      <c r="Q78" s="126"/>
      <c r="R78" s="126"/>
      <c r="S78" s="126"/>
      <c r="T78" s="872" t="s">
        <v>35</v>
      </c>
      <c r="U78" s="872"/>
      <c r="V78" s="126"/>
      <c r="W78" s="258"/>
      <c r="X78" s="258"/>
      <c r="Y78" s="268"/>
      <c r="Z78" s="126"/>
      <c r="AA78" s="131"/>
      <c r="AB78" s="871" t="s">
        <v>654</v>
      </c>
      <c r="AC78" s="871"/>
      <c r="AD78" s="152"/>
      <c r="AE78" s="152"/>
      <c r="AF78" s="152"/>
      <c r="AH78" s="126"/>
      <c r="AI78" s="126"/>
      <c r="AJ78" s="126"/>
      <c r="AK78" s="126"/>
      <c r="AL78" s="126"/>
      <c r="AM78" s="126"/>
      <c r="AN78" s="126"/>
      <c r="AO78" s="126"/>
      <c r="AP78" s="126"/>
    </row>
    <row r="79" spans="1:42" ht="26.9" customHeight="1" x14ac:dyDescent="0.3">
      <c r="A79" s="3" t="s">
        <v>7</v>
      </c>
      <c r="B79" s="210" t="s">
        <v>8</v>
      </c>
      <c r="C79" s="869" t="s">
        <v>9</v>
      </c>
      <c r="D79" s="870"/>
      <c r="E79" s="869" t="s">
        <v>10</v>
      </c>
      <c r="F79" s="870"/>
      <c r="G79" s="869" t="s">
        <v>11</v>
      </c>
      <c r="H79" s="870"/>
      <c r="I79" s="869" t="s">
        <v>12</v>
      </c>
      <c r="J79" s="870"/>
      <c r="K79" s="869" t="s">
        <v>13</v>
      </c>
      <c r="L79" s="870"/>
      <c r="M79" s="869" t="s">
        <v>14</v>
      </c>
      <c r="N79" s="870"/>
      <c r="O79" s="869" t="s">
        <v>15</v>
      </c>
      <c r="P79" s="870"/>
      <c r="Q79" s="210" t="s">
        <v>16</v>
      </c>
      <c r="R79" s="760" t="s">
        <v>595</v>
      </c>
      <c r="S79" s="126"/>
      <c r="T79" s="210" t="s">
        <v>17</v>
      </c>
      <c r="U79" s="210" t="s">
        <v>18</v>
      </c>
      <c r="V79" s="126"/>
      <c r="W79" s="258"/>
      <c r="X79" s="258"/>
      <c r="Y79" s="268"/>
      <c r="Z79" s="210" t="s">
        <v>652</v>
      </c>
      <c r="AA79" s="764" t="s">
        <v>653</v>
      </c>
      <c r="AB79" s="210" t="s">
        <v>596</v>
      </c>
      <c r="AC79" s="764" t="s">
        <v>595</v>
      </c>
      <c r="AD79" s="152"/>
      <c r="AE79" s="152"/>
      <c r="AF79" s="152"/>
      <c r="AH79" s="126"/>
      <c r="AI79" s="126"/>
      <c r="AJ79" s="126"/>
      <c r="AK79" s="126"/>
      <c r="AL79" s="126"/>
      <c r="AM79" s="126"/>
      <c r="AN79" s="126"/>
      <c r="AO79" s="126"/>
      <c r="AP79" s="126"/>
    </row>
    <row r="80" spans="1:42" x14ac:dyDescent="0.3">
      <c r="A80" s="4"/>
      <c r="B80" s="208" t="s">
        <v>19</v>
      </c>
      <c r="C80" s="23" t="s">
        <v>19</v>
      </c>
      <c r="D80" s="594" t="s">
        <v>20</v>
      </c>
      <c r="E80" s="208" t="s">
        <v>19</v>
      </c>
      <c r="F80" s="600" t="s">
        <v>20</v>
      </c>
      <c r="G80" s="84" t="s">
        <v>19</v>
      </c>
      <c r="H80" s="600" t="s">
        <v>20</v>
      </c>
      <c r="I80" s="208" t="s">
        <v>19</v>
      </c>
      <c r="J80" s="600" t="s">
        <v>20</v>
      </c>
      <c r="K80" s="208" t="s">
        <v>19</v>
      </c>
      <c r="L80" s="600" t="s">
        <v>20</v>
      </c>
      <c r="M80" s="208" t="s">
        <v>19</v>
      </c>
      <c r="N80" s="600" t="s">
        <v>20</v>
      </c>
      <c r="O80" s="617" t="s">
        <v>19</v>
      </c>
      <c r="P80" s="208" t="s">
        <v>20</v>
      </c>
      <c r="Q80" s="208" t="s">
        <v>19</v>
      </c>
      <c r="R80" s="761" t="s">
        <v>19</v>
      </c>
      <c r="S80" s="126"/>
      <c r="T80" s="208" t="s">
        <v>19</v>
      </c>
      <c r="U80" s="208" t="s">
        <v>19</v>
      </c>
      <c r="V80" s="126"/>
      <c r="W80" s="258"/>
      <c r="X80" s="258"/>
      <c r="Y80" s="268"/>
      <c r="Z80" s="208" t="s">
        <v>19</v>
      </c>
      <c r="AA80" s="765" t="s">
        <v>19</v>
      </c>
      <c r="AB80" s="208" t="s">
        <v>19</v>
      </c>
      <c r="AC80" s="765" t="s">
        <v>19</v>
      </c>
      <c r="AD80" s="152"/>
      <c r="AE80" s="152"/>
      <c r="AF80" s="152"/>
      <c r="AH80" s="126"/>
      <c r="AI80" s="126"/>
      <c r="AJ80" s="126"/>
      <c r="AK80" s="126"/>
      <c r="AL80" s="126"/>
      <c r="AM80" s="126"/>
      <c r="AN80" s="126"/>
      <c r="AO80" s="126"/>
      <c r="AP80" s="126"/>
    </row>
    <row r="81" spans="1:42" x14ac:dyDescent="0.3">
      <c r="A81" s="216" t="s">
        <v>21</v>
      </c>
      <c r="B81" s="295">
        <f t="shared" ref="B81:P81" si="43">SUM(B8,B44,B26,B62)</f>
        <v>0</v>
      </c>
      <c r="C81" s="295">
        <f t="shared" si="43"/>
        <v>116</v>
      </c>
      <c r="D81" s="296">
        <f t="shared" si="43"/>
        <v>1</v>
      </c>
      <c r="E81" s="295">
        <f t="shared" si="43"/>
        <v>0</v>
      </c>
      <c r="F81" s="296">
        <f t="shared" si="43"/>
        <v>0</v>
      </c>
      <c r="G81" s="295">
        <f t="shared" si="43"/>
        <v>0</v>
      </c>
      <c r="H81" s="296">
        <f t="shared" si="43"/>
        <v>0</v>
      </c>
      <c r="I81" s="295">
        <f t="shared" si="43"/>
        <v>-1342</v>
      </c>
      <c r="J81" s="296">
        <f t="shared" si="43"/>
        <v>0</v>
      </c>
      <c r="K81" s="295">
        <f t="shared" si="43"/>
        <v>152</v>
      </c>
      <c r="L81" s="296">
        <f t="shared" si="43"/>
        <v>1</v>
      </c>
      <c r="M81" s="295">
        <f t="shared" si="43"/>
        <v>-255</v>
      </c>
      <c r="N81" s="296">
        <f t="shared" si="43"/>
        <v>-2</v>
      </c>
      <c r="O81" s="369">
        <f t="shared" si="43"/>
        <v>-328</v>
      </c>
      <c r="P81" s="296">
        <f t="shared" si="43"/>
        <v>-2</v>
      </c>
      <c r="Q81" s="590">
        <f>SUM(B81,C81,E81,G81,I81,K81,M81,O81)</f>
        <v>-1657</v>
      </c>
      <c r="R81" s="759">
        <f>R8+R26+R44+R62</f>
        <v>-5607</v>
      </c>
      <c r="S81" s="126"/>
      <c r="T81" s="82">
        <v>-1807</v>
      </c>
      <c r="U81" s="221">
        <f>Q81-T81</f>
        <v>150</v>
      </c>
      <c r="V81" s="126"/>
      <c r="W81" s="258"/>
      <c r="X81" s="258"/>
      <c r="Y81" s="268"/>
      <c r="Z81" s="590">
        <v>-1641</v>
      </c>
      <c r="AA81" s="759">
        <f>AA8+AA26+AA44+AA62</f>
        <v>-5543</v>
      </c>
      <c r="AB81" s="590">
        <f t="shared" ref="AB81:AB93" si="44">Q81-Z81</f>
        <v>-16</v>
      </c>
      <c r="AC81" s="590">
        <f t="shared" ref="AC81:AC93" si="45">R81-AA81</f>
        <v>-64</v>
      </c>
      <c r="AD81" s="152"/>
      <c r="AE81" s="152"/>
      <c r="AF81" s="152"/>
      <c r="AH81" s="126"/>
      <c r="AI81" s="126"/>
      <c r="AJ81" s="126"/>
      <c r="AK81" s="126"/>
      <c r="AL81" s="126"/>
      <c r="AM81" s="126"/>
      <c r="AN81" s="126"/>
      <c r="AO81" s="126"/>
      <c r="AP81" s="126"/>
    </row>
    <row r="82" spans="1:42" x14ac:dyDescent="0.3">
      <c r="A82" s="216" t="s">
        <v>22</v>
      </c>
      <c r="B82" s="295">
        <f t="shared" ref="B82:P82" si="46">SUM(B9,B45,B27,B63)</f>
        <v>0</v>
      </c>
      <c r="C82" s="295">
        <f t="shared" si="46"/>
        <v>-206</v>
      </c>
      <c r="D82" s="296">
        <f t="shared" si="46"/>
        <v>0</v>
      </c>
      <c r="E82" s="295">
        <f t="shared" si="46"/>
        <v>0</v>
      </c>
      <c r="F82" s="296">
        <f t="shared" si="46"/>
        <v>0</v>
      </c>
      <c r="G82" s="295">
        <f t="shared" si="46"/>
        <v>-145</v>
      </c>
      <c r="H82" s="296">
        <f t="shared" si="46"/>
        <v>0</v>
      </c>
      <c r="I82" s="295">
        <f t="shared" si="46"/>
        <v>0</v>
      </c>
      <c r="J82" s="296">
        <f t="shared" si="46"/>
        <v>0</v>
      </c>
      <c r="K82" s="295">
        <f t="shared" si="46"/>
        <v>-99</v>
      </c>
      <c r="L82" s="296">
        <f t="shared" si="46"/>
        <v>-2</v>
      </c>
      <c r="M82" s="295">
        <f t="shared" si="46"/>
        <v>0</v>
      </c>
      <c r="N82" s="296">
        <f t="shared" si="46"/>
        <v>0</v>
      </c>
      <c r="O82" s="369">
        <f t="shared" si="46"/>
        <v>0</v>
      </c>
      <c r="P82" s="296">
        <f t="shared" si="46"/>
        <v>0</v>
      </c>
      <c r="Q82" s="590">
        <f t="shared" ref="Q82:Q93" si="47">SUM(B82,C82,E82,G82,I82,K82,M82,O82)</f>
        <v>-450</v>
      </c>
      <c r="R82" s="759">
        <f t="shared" ref="R82:R93" si="48">R9+R27+R45+R63</f>
        <v>-580</v>
      </c>
      <c r="S82" s="126"/>
      <c r="T82" s="82">
        <v>68</v>
      </c>
      <c r="U82" s="221">
        <f>Q82-T82</f>
        <v>-518</v>
      </c>
      <c r="V82" s="126"/>
      <c r="W82" s="258"/>
      <c r="X82" s="258"/>
      <c r="Y82" s="268"/>
      <c r="Z82" s="590">
        <v>-515</v>
      </c>
      <c r="AA82" s="759">
        <f t="shared" ref="AA82:AA93" si="49">AA9+AA27+AA45+AA63</f>
        <v>-840</v>
      </c>
      <c r="AB82" s="590">
        <f t="shared" si="44"/>
        <v>65</v>
      </c>
      <c r="AC82" s="590">
        <f t="shared" si="45"/>
        <v>260</v>
      </c>
      <c r="AD82" s="152"/>
      <c r="AE82" s="152"/>
      <c r="AF82" s="152"/>
      <c r="AH82" s="126"/>
      <c r="AI82" s="126"/>
      <c r="AJ82" s="126"/>
      <c r="AK82" s="126"/>
      <c r="AL82" s="126"/>
      <c r="AM82" s="126"/>
      <c r="AN82" s="126"/>
      <c r="AO82" s="126"/>
      <c r="AP82" s="126"/>
    </row>
    <row r="83" spans="1:42" x14ac:dyDescent="0.3">
      <c r="A83" s="216" t="s">
        <v>23</v>
      </c>
      <c r="B83" s="295">
        <f t="shared" ref="B83:P83" si="50">SUM(B10,B46,B28,B64)</f>
        <v>0</v>
      </c>
      <c r="C83" s="295">
        <f t="shared" si="50"/>
        <v>0</v>
      </c>
      <c r="D83" s="296">
        <f t="shared" si="50"/>
        <v>0</v>
      </c>
      <c r="E83" s="295">
        <f t="shared" si="50"/>
        <v>0</v>
      </c>
      <c r="F83" s="296">
        <f t="shared" si="50"/>
        <v>0</v>
      </c>
      <c r="G83" s="295">
        <f t="shared" si="50"/>
        <v>0</v>
      </c>
      <c r="H83" s="296">
        <f t="shared" si="50"/>
        <v>0</v>
      </c>
      <c r="I83" s="295">
        <f t="shared" si="50"/>
        <v>0</v>
      </c>
      <c r="J83" s="296">
        <f t="shared" si="50"/>
        <v>0</v>
      </c>
      <c r="K83" s="295">
        <f t="shared" si="50"/>
        <v>45</v>
      </c>
      <c r="L83" s="296">
        <f t="shared" si="50"/>
        <v>4</v>
      </c>
      <c r="M83" s="295">
        <f t="shared" si="50"/>
        <v>-45</v>
      </c>
      <c r="N83" s="296">
        <f t="shared" si="50"/>
        <v>-1</v>
      </c>
      <c r="O83" s="369">
        <f t="shared" si="50"/>
        <v>0</v>
      </c>
      <c r="P83" s="296">
        <f t="shared" si="50"/>
        <v>0</v>
      </c>
      <c r="Q83" s="590">
        <f t="shared" si="47"/>
        <v>0</v>
      </c>
      <c r="R83" s="759">
        <f t="shared" si="48"/>
        <v>0</v>
      </c>
      <c r="S83" s="126"/>
      <c r="T83" s="82">
        <v>0</v>
      </c>
      <c r="U83" s="221">
        <f>Q83-T83</f>
        <v>0</v>
      </c>
      <c r="V83" s="126"/>
      <c r="W83" s="258"/>
      <c r="X83" s="258"/>
      <c r="Y83" s="268"/>
      <c r="Z83" s="590">
        <v>0</v>
      </c>
      <c r="AA83" s="759">
        <f t="shared" si="49"/>
        <v>0</v>
      </c>
      <c r="AB83" s="590">
        <f t="shared" si="44"/>
        <v>0</v>
      </c>
      <c r="AC83" s="590">
        <f t="shared" si="45"/>
        <v>0</v>
      </c>
      <c r="AD83" s="152"/>
      <c r="AE83" s="152"/>
      <c r="AF83" s="152"/>
      <c r="AH83" s="126"/>
      <c r="AI83" s="126"/>
      <c r="AJ83" s="126"/>
      <c r="AK83" s="126"/>
      <c r="AL83" s="126"/>
      <c r="AM83" s="126"/>
      <c r="AN83" s="126"/>
      <c r="AO83" s="126"/>
      <c r="AP83" s="126"/>
    </row>
    <row r="84" spans="1:42" x14ac:dyDescent="0.3">
      <c r="A84" s="216" t="s">
        <v>24</v>
      </c>
      <c r="B84" s="295">
        <f t="shared" ref="B84:P84" si="51">SUM(B11,B47,B29,B65)</f>
        <v>495.10799999999995</v>
      </c>
      <c r="C84" s="295">
        <f t="shared" si="51"/>
        <v>904</v>
      </c>
      <c r="D84" s="296">
        <f t="shared" si="51"/>
        <v>0</v>
      </c>
      <c r="E84" s="295">
        <f t="shared" si="51"/>
        <v>0</v>
      </c>
      <c r="F84" s="296">
        <f t="shared" si="51"/>
        <v>0</v>
      </c>
      <c r="G84" s="295">
        <f t="shared" si="51"/>
        <v>0</v>
      </c>
      <c r="H84" s="296">
        <f t="shared" si="51"/>
        <v>0</v>
      </c>
      <c r="I84" s="295">
        <f t="shared" si="51"/>
        <v>0</v>
      </c>
      <c r="J84" s="296">
        <f t="shared" si="51"/>
        <v>0</v>
      </c>
      <c r="K84" s="295">
        <f t="shared" si="51"/>
        <v>0</v>
      </c>
      <c r="L84" s="296">
        <f t="shared" si="51"/>
        <v>0</v>
      </c>
      <c r="M84" s="295">
        <f t="shared" si="51"/>
        <v>-387</v>
      </c>
      <c r="N84" s="296">
        <f t="shared" si="51"/>
        <v>-5</v>
      </c>
      <c r="O84" s="369">
        <f t="shared" si="51"/>
        <v>0</v>
      </c>
      <c r="P84" s="296">
        <f t="shared" si="51"/>
        <v>0</v>
      </c>
      <c r="Q84" s="590">
        <f t="shared" si="47"/>
        <v>1012.1079999999999</v>
      </c>
      <c r="R84" s="759">
        <f t="shared" si="48"/>
        <v>3695.6479999999992</v>
      </c>
      <c r="S84" s="126"/>
      <c r="T84" s="82">
        <v>0</v>
      </c>
      <c r="U84" s="221">
        <f>Q84-T84</f>
        <v>1012.1079999999999</v>
      </c>
      <c r="V84" s="126"/>
      <c r="W84" s="258"/>
      <c r="X84" s="258"/>
      <c r="Y84" s="268"/>
      <c r="Z84" s="590">
        <v>1099.1079999999999</v>
      </c>
      <c r="AA84" s="759">
        <f t="shared" si="49"/>
        <v>4043.6479999999992</v>
      </c>
      <c r="AB84" s="590">
        <f t="shared" si="44"/>
        <v>-87</v>
      </c>
      <c r="AC84" s="590">
        <f t="shared" si="45"/>
        <v>-348</v>
      </c>
      <c r="AD84" s="152"/>
      <c r="AE84" s="152"/>
      <c r="AF84" s="152"/>
      <c r="AH84" s="126"/>
      <c r="AI84" s="126"/>
      <c r="AJ84" s="126"/>
      <c r="AK84" s="126"/>
      <c r="AL84" s="126"/>
      <c r="AM84" s="126"/>
      <c r="AN84" s="126"/>
      <c r="AO84" s="126"/>
      <c r="AP84" s="126"/>
    </row>
    <row r="85" spans="1:42" x14ac:dyDescent="0.3">
      <c r="A85" s="216" t="s">
        <v>25</v>
      </c>
      <c r="B85" s="295">
        <f t="shared" ref="B85:P85" si="52">SUM(B12,B48,B30,B66)</f>
        <v>0</v>
      </c>
      <c r="C85" s="295">
        <f t="shared" si="52"/>
        <v>1418</v>
      </c>
      <c r="D85" s="296">
        <f t="shared" si="52"/>
        <v>-6</v>
      </c>
      <c r="E85" s="295">
        <f t="shared" si="52"/>
        <v>-518</v>
      </c>
      <c r="F85" s="296">
        <f t="shared" si="52"/>
        <v>-2</v>
      </c>
      <c r="G85" s="295">
        <f t="shared" si="52"/>
        <v>-125</v>
      </c>
      <c r="H85" s="296">
        <f t="shared" si="52"/>
        <v>0</v>
      </c>
      <c r="I85" s="295">
        <f t="shared" si="52"/>
        <v>-5029</v>
      </c>
      <c r="J85" s="296">
        <f t="shared" si="52"/>
        <v>0</v>
      </c>
      <c r="K85" s="295">
        <f t="shared" si="52"/>
        <v>-305</v>
      </c>
      <c r="L85" s="296">
        <f t="shared" si="52"/>
        <v>0</v>
      </c>
      <c r="M85" s="295">
        <f t="shared" si="52"/>
        <v>-166</v>
      </c>
      <c r="N85" s="296">
        <f t="shared" si="52"/>
        <v>-4</v>
      </c>
      <c r="O85" s="369">
        <f t="shared" si="52"/>
        <v>0</v>
      </c>
      <c r="P85" s="296">
        <f t="shared" si="52"/>
        <v>0</v>
      </c>
      <c r="Q85" s="590">
        <f t="shared" si="47"/>
        <v>-4725</v>
      </c>
      <c r="R85" s="759">
        <f t="shared" si="48"/>
        <v>-9356</v>
      </c>
      <c r="S85" s="126"/>
      <c r="T85" s="82">
        <v>-4604</v>
      </c>
      <c r="U85" s="221">
        <f t="shared" ref="U85" si="53">Q85-T85</f>
        <v>-121</v>
      </c>
      <c r="V85" s="126"/>
      <c r="W85" s="258"/>
      <c r="X85" s="258"/>
      <c r="Y85" s="268"/>
      <c r="Z85" s="590">
        <v>-4725</v>
      </c>
      <c r="AA85" s="759">
        <f t="shared" si="49"/>
        <v>-9256</v>
      </c>
      <c r="AB85" s="590">
        <f t="shared" si="44"/>
        <v>0</v>
      </c>
      <c r="AC85" s="590">
        <f t="shared" si="45"/>
        <v>-100</v>
      </c>
      <c r="AD85" s="152"/>
      <c r="AE85" s="152"/>
      <c r="AF85" s="152"/>
      <c r="AH85" s="126"/>
      <c r="AI85" s="126"/>
      <c r="AJ85" s="126"/>
      <c r="AK85" s="126"/>
      <c r="AL85" s="126"/>
      <c r="AM85" s="126"/>
      <c r="AN85" s="126"/>
      <c r="AO85" s="126"/>
      <c r="AP85" s="126"/>
    </row>
    <row r="86" spans="1:42" x14ac:dyDescent="0.3">
      <c r="A86" s="216" t="s">
        <v>26</v>
      </c>
      <c r="B86" s="295">
        <f t="shared" ref="B86:P86" si="54">SUM(B13,B49,B31,B67)</f>
        <v>0</v>
      </c>
      <c r="C86" s="295">
        <f t="shared" si="54"/>
        <v>-90</v>
      </c>
      <c r="D86" s="296">
        <f t="shared" si="54"/>
        <v>-4</v>
      </c>
      <c r="E86" s="295">
        <f t="shared" si="54"/>
        <v>0</v>
      </c>
      <c r="F86" s="296">
        <f t="shared" si="54"/>
        <v>0</v>
      </c>
      <c r="G86" s="295">
        <f t="shared" si="54"/>
        <v>0</v>
      </c>
      <c r="H86" s="296">
        <f t="shared" si="54"/>
        <v>0</v>
      </c>
      <c r="I86" s="295">
        <f t="shared" si="54"/>
        <v>12</v>
      </c>
      <c r="J86" s="296">
        <f t="shared" si="54"/>
        <v>0</v>
      </c>
      <c r="K86" s="295">
        <f t="shared" si="54"/>
        <v>0</v>
      </c>
      <c r="L86" s="296">
        <f t="shared" si="54"/>
        <v>0</v>
      </c>
      <c r="M86" s="295">
        <f t="shared" si="54"/>
        <v>300</v>
      </c>
      <c r="N86" s="296">
        <f t="shared" si="54"/>
        <v>2</v>
      </c>
      <c r="O86" s="369">
        <f t="shared" si="54"/>
        <v>0</v>
      </c>
      <c r="P86" s="296">
        <f t="shared" si="54"/>
        <v>0</v>
      </c>
      <c r="Q86" s="590">
        <f t="shared" si="47"/>
        <v>222</v>
      </c>
      <c r="R86" s="759">
        <f t="shared" si="48"/>
        <v>692</v>
      </c>
      <c r="S86" s="126"/>
      <c r="T86" s="82">
        <v>-7</v>
      </c>
      <c r="U86" s="221">
        <f>Q86-T86</f>
        <v>229</v>
      </c>
      <c r="V86" s="126"/>
      <c r="W86" s="258"/>
      <c r="X86" s="258"/>
      <c r="Y86" s="268"/>
      <c r="Z86" s="590">
        <v>222</v>
      </c>
      <c r="AA86" s="759">
        <f t="shared" si="49"/>
        <v>692</v>
      </c>
      <c r="AB86" s="590">
        <f t="shared" si="44"/>
        <v>0</v>
      </c>
      <c r="AC86" s="590">
        <f t="shared" si="45"/>
        <v>0</v>
      </c>
      <c r="AD86" s="152"/>
      <c r="AE86" s="152"/>
      <c r="AF86" s="152"/>
      <c r="AH86" s="126"/>
      <c r="AI86" s="126"/>
      <c r="AJ86" s="126"/>
      <c r="AK86" s="126"/>
      <c r="AL86" s="126"/>
      <c r="AM86" s="126"/>
      <c r="AN86" s="126"/>
      <c r="AO86" s="126"/>
      <c r="AP86" s="126"/>
    </row>
    <row r="87" spans="1:42" x14ac:dyDescent="0.3">
      <c r="A87" s="222" t="s">
        <v>27</v>
      </c>
      <c r="B87" s="295">
        <f t="shared" ref="B87:P87" si="55">SUM(B14,B50,B32,B68)</f>
        <v>0</v>
      </c>
      <c r="C87" s="295">
        <f t="shared" si="55"/>
        <v>25</v>
      </c>
      <c r="D87" s="296">
        <f t="shared" si="55"/>
        <v>0</v>
      </c>
      <c r="E87" s="295">
        <f t="shared" si="55"/>
        <v>0</v>
      </c>
      <c r="F87" s="296">
        <f t="shared" si="55"/>
        <v>0</v>
      </c>
      <c r="G87" s="295">
        <f t="shared" si="55"/>
        <v>0</v>
      </c>
      <c r="H87" s="296">
        <f t="shared" si="55"/>
        <v>0</v>
      </c>
      <c r="I87" s="295">
        <f t="shared" si="55"/>
        <v>0</v>
      </c>
      <c r="J87" s="296">
        <f t="shared" si="55"/>
        <v>0</v>
      </c>
      <c r="K87" s="295">
        <f t="shared" si="55"/>
        <v>0</v>
      </c>
      <c r="L87" s="296">
        <f t="shared" si="55"/>
        <v>0</v>
      </c>
      <c r="M87" s="295">
        <f t="shared" si="55"/>
        <v>-65</v>
      </c>
      <c r="N87" s="296">
        <f t="shared" si="55"/>
        <v>0</v>
      </c>
      <c r="O87" s="369">
        <f t="shared" si="55"/>
        <v>0</v>
      </c>
      <c r="P87" s="296">
        <f t="shared" si="55"/>
        <v>0</v>
      </c>
      <c r="Q87" s="590">
        <f t="shared" si="47"/>
        <v>-40</v>
      </c>
      <c r="R87" s="759">
        <f t="shared" si="48"/>
        <v>-105</v>
      </c>
      <c r="S87" s="126"/>
      <c r="T87" s="82">
        <v>-40</v>
      </c>
      <c r="U87" s="221">
        <f t="shared" ref="U87" si="56">Q87-T87</f>
        <v>0</v>
      </c>
      <c r="V87" s="126"/>
      <c r="W87" s="258"/>
      <c r="X87" s="258"/>
      <c r="Y87" s="268"/>
      <c r="Z87" s="590">
        <v>-40</v>
      </c>
      <c r="AA87" s="759">
        <f t="shared" si="49"/>
        <v>-105</v>
      </c>
      <c r="AB87" s="590">
        <f t="shared" si="44"/>
        <v>0</v>
      </c>
      <c r="AC87" s="590">
        <f t="shared" si="45"/>
        <v>0</v>
      </c>
      <c r="AD87" s="152"/>
      <c r="AE87" s="152"/>
      <c r="AF87" s="152"/>
      <c r="AH87" s="126"/>
      <c r="AI87" s="126"/>
      <c r="AJ87" s="126"/>
      <c r="AK87" s="126"/>
      <c r="AL87" s="126"/>
      <c r="AM87" s="126"/>
      <c r="AN87" s="126"/>
      <c r="AO87" s="126"/>
      <c r="AP87" s="126"/>
    </row>
    <row r="88" spans="1:42" x14ac:dyDescent="0.3">
      <c r="A88" s="216" t="s">
        <v>28</v>
      </c>
      <c r="B88" s="295">
        <f t="shared" ref="B88:P88" si="57">SUM(B15,B51,B33,B69)</f>
        <v>0</v>
      </c>
      <c r="C88" s="295">
        <f t="shared" si="57"/>
        <v>156</v>
      </c>
      <c r="D88" s="296">
        <f t="shared" si="57"/>
        <v>1</v>
      </c>
      <c r="E88" s="295">
        <f t="shared" si="57"/>
        <v>0</v>
      </c>
      <c r="F88" s="296">
        <f t="shared" si="57"/>
        <v>0</v>
      </c>
      <c r="G88" s="295">
        <f t="shared" si="57"/>
        <v>0</v>
      </c>
      <c r="H88" s="296">
        <f t="shared" si="57"/>
        <v>0</v>
      </c>
      <c r="I88" s="295">
        <f t="shared" si="57"/>
        <v>3701</v>
      </c>
      <c r="J88" s="296">
        <f t="shared" si="57"/>
        <v>0</v>
      </c>
      <c r="K88" s="295">
        <f t="shared" si="57"/>
        <v>-35</v>
      </c>
      <c r="L88" s="296">
        <f t="shared" si="57"/>
        <v>0</v>
      </c>
      <c r="M88" s="295">
        <f t="shared" si="57"/>
        <v>0</v>
      </c>
      <c r="N88" s="296">
        <f t="shared" si="57"/>
        <v>0</v>
      </c>
      <c r="O88" s="369">
        <f t="shared" si="57"/>
        <v>0</v>
      </c>
      <c r="P88" s="296">
        <f t="shared" si="57"/>
        <v>0</v>
      </c>
      <c r="Q88" s="590">
        <f t="shared" si="47"/>
        <v>3822</v>
      </c>
      <c r="R88" s="759">
        <f t="shared" si="48"/>
        <v>12196</v>
      </c>
      <c r="S88" s="126"/>
      <c r="T88" s="82">
        <v>3867</v>
      </c>
      <c r="U88" s="221">
        <f>Q88-T88</f>
        <v>-45</v>
      </c>
      <c r="V88" s="126"/>
      <c r="W88" s="258"/>
      <c r="X88" s="258"/>
      <c r="Y88" s="268"/>
      <c r="Z88" s="590">
        <v>3822</v>
      </c>
      <c r="AA88" s="759">
        <f t="shared" si="49"/>
        <v>12196</v>
      </c>
      <c r="AB88" s="590">
        <f t="shared" si="44"/>
        <v>0</v>
      </c>
      <c r="AC88" s="590">
        <f t="shared" si="45"/>
        <v>0</v>
      </c>
      <c r="AD88" s="152"/>
      <c r="AE88" s="152"/>
      <c r="AF88" s="152"/>
      <c r="AH88" s="126"/>
      <c r="AI88" s="126"/>
      <c r="AJ88" s="126"/>
      <c r="AK88" s="126"/>
      <c r="AL88" s="126"/>
      <c r="AM88" s="126"/>
      <c r="AN88" s="126"/>
      <c r="AO88" s="126"/>
      <c r="AP88" s="126"/>
    </row>
    <row r="89" spans="1:42" x14ac:dyDescent="0.3">
      <c r="A89" s="384" t="s">
        <v>29</v>
      </c>
      <c r="B89" s="295">
        <f t="shared" ref="B89:P89" si="58">SUM(B16,B52,B34,B70)</f>
        <v>0</v>
      </c>
      <c r="C89" s="295">
        <f t="shared" si="58"/>
        <v>0</v>
      </c>
      <c r="D89" s="296">
        <f t="shared" si="58"/>
        <v>0</v>
      </c>
      <c r="E89" s="295">
        <f t="shared" si="58"/>
        <v>0</v>
      </c>
      <c r="F89" s="296">
        <f t="shared" si="58"/>
        <v>0</v>
      </c>
      <c r="G89" s="295">
        <f t="shared" si="58"/>
        <v>0</v>
      </c>
      <c r="H89" s="296">
        <f t="shared" si="58"/>
        <v>0</v>
      </c>
      <c r="I89" s="295">
        <f t="shared" si="58"/>
        <v>0</v>
      </c>
      <c r="J89" s="296">
        <f t="shared" si="58"/>
        <v>0</v>
      </c>
      <c r="K89" s="295">
        <f t="shared" si="58"/>
        <v>0</v>
      </c>
      <c r="L89" s="296">
        <f t="shared" si="58"/>
        <v>0</v>
      </c>
      <c r="M89" s="295">
        <f t="shared" si="58"/>
        <v>0</v>
      </c>
      <c r="N89" s="296">
        <f t="shared" si="58"/>
        <v>0</v>
      </c>
      <c r="O89" s="369">
        <f>SUM(O16,O52,O34,O70)</f>
        <v>-10</v>
      </c>
      <c r="P89" s="296">
        <f t="shared" si="58"/>
        <v>0</v>
      </c>
      <c r="Q89" s="590">
        <f t="shared" si="47"/>
        <v>-10</v>
      </c>
      <c r="R89" s="759">
        <f t="shared" si="48"/>
        <v>-20</v>
      </c>
      <c r="S89" s="126"/>
      <c r="T89" s="82">
        <v>0</v>
      </c>
      <c r="U89" s="221">
        <f t="shared" ref="U89:U93" si="59">Q89-T89</f>
        <v>-10</v>
      </c>
      <c r="V89" s="126"/>
      <c r="W89" s="258"/>
      <c r="X89" s="258"/>
      <c r="Y89" s="268"/>
      <c r="Z89" s="590">
        <v>-10</v>
      </c>
      <c r="AA89" s="759">
        <f t="shared" si="49"/>
        <v>-20</v>
      </c>
      <c r="AB89" s="590">
        <f t="shared" si="44"/>
        <v>0</v>
      </c>
      <c r="AC89" s="590">
        <f t="shared" si="45"/>
        <v>0</v>
      </c>
      <c r="AD89" s="152"/>
      <c r="AE89" s="152"/>
      <c r="AF89" s="152"/>
      <c r="AH89" s="126"/>
      <c r="AI89" s="126"/>
      <c r="AJ89" s="126"/>
      <c r="AK89" s="126"/>
      <c r="AL89" s="126"/>
      <c r="AM89" s="126"/>
      <c r="AN89" s="126"/>
      <c r="AO89" s="126"/>
      <c r="AP89" s="126"/>
    </row>
    <row r="90" spans="1:42" x14ac:dyDescent="0.3">
      <c r="A90" s="216" t="s">
        <v>30</v>
      </c>
      <c r="B90" s="295">
        <f t="shared" ref="B90:P90" si="60">SUM(B17,B53,B35,B71)</f>
        <v>0</v>
      </c>
      <c r="C90" s="295">
        <f t="shared" si="60"/>
        <v>104</v>
      </c>
      <c r="D90" s="296">
        <f t="shared" si="60"/>
        <v>2</v>
      </c>
      <c r="E90" s="295">
        <f t="shared" si="60"/>
        <v>-110</v>
      </c>
      <c r="F90" s="296">
        <f t="shared" si="60"/>
        <v>-1</v>
      </c>
      <c r="G90" s="295">
        <f t="shared" si="60"/>
        <v>0</v>
      </c>
      <c r="H90" s="296">
        <f t="shared" si="60"/>
        <v>0</v>
      </c>
      <c r="I90" s="295">
        <f t="shared" si="60"/>
        <v>-45</v>
      </c>
      <c r="J90" s="296">
        <f t="shared" si="60"/>
        <v>0</v>
      </c>
      <c r="K90" s="295">
        <f t="shared" si="60"/>
        <v>51</v>
      </c>
      <c r="L90" s="296">
        <f t="shared" si="60"/>
        <v>1</v>
      </c>
      <c r="M90" s="295">
        <f t="shared" si="60"/>
        <v>-70</v>
      </c>
      <c r="N90" s="296">
        <f t="shared" si="60"/>
        <v>-1</v>
      </c>
      <c r="O90" s="369">
        <f t="shared" si="60"/>
        <v>0</v>
      </c>
      <c r="P90" s="296">
        <f t="shared" si="60"/>
        <v>0</v>
      </c>
      <c r="Q90" s="590">
        <f t="shared" si="47"/>
        <v>-70</v>
      </c>
      <c r="R90" s="759">
        <f t="shared" si="48"/>
        <v>-205</v>
      </c>
      <c r="S90" s="126"/>
      <c r="T90" s="82">
        <v>-105</v>
      </c>
      <c r="U90" s="221">
        <f t="shared" si="59"/>
        <v>35</v>
      </c>
      <c r="V90" s="126"/>
      <c r="W90" s="258"/>
      <c r="X90" s="258"/>
      <c r="Y90" s="268"/>
      <c r="Z90" s="590">
        <v>-50</v>
      </c>
      <c r="AA90" s="759">
        <f t="shared" si="49"/>
        <v>-125</v>
      </c>
      <c r="AB90" s="590">
        <f t="shared" si="44"/>
        <v>-20</v>
      </c>
      <c r="AC90" s="590">
        <f t="shared" si="45"/>
        <v>-80</v>
      </c>
      <c r="AD90" s="152"/>
      <c r="AE90" s="152"/>
      <c r="AF90" s="152"/>
      <c r="AH90" s="126"/>
      <c r="AI90" s="126"/>
      <c r="AJ90" s="126"/>
      <c r="AK90" s="126"/>
      <c r="AL90" s="126"/>
      <c r="AM90" s="126"/>
      <c r="AN90" s="126"/>
      <c r="AO90" s="126"/>
      <c r="AP90" s="126"/>
    </row>
    <row r="91" spans="1:42" x14ac:dyDescent="0.3">
      <c r="A91" s="216" t="s">
        <v>31</v>
      </c>
      <c r="B91" s="295">
        <f t="shared" ref="B91:P91" si="61">SUM(B18,B54,B36,B72)</f>
        <v>0</v>
      </c>
      <c r="C91" s="295">
        <f t="shared" si="61"/>
        <v>13</v>
      </c>
      <c r="D91" s="296">
        <f t="shared" si="61"/>
        <v>0</v>
      </c>
      <c r="E91" s="295">
        <f t="shared" si="61"/>
        <v>0</v>
      </c>
      <c r="F91" s="296">
        <f t="shared" si="61"/>
        <v>0</v>
      </c>
      <c r="G91" s="295">
        <f t="shared" si="61"/>
        <v>0</v>
      </c>
      <c r="H91" s="296">
        <f t="shared" si="61"/>
        <v>0</v>
      </c>
      <c r="I91" s="295">
        <f t="shared" si="61"/>
        <v>-3</v>
      </c>
      <c r="J91" s="296">
        <f t="shared" si="61"/>
        <v>0</v>
      </c>
      <c r="K91" s="295">
        <f t="shared" si="61"/>
        <v>58</v>
      </c>
      <c r="L91" s="296">
        <f t="shared" si="61"/>
        <v>1</v>
      </c>
      <c r="M91" s="295">
        <f t="shared" si="61"/>
        <v>0</v>
      </c>
      <c r="N91" s="296">
        <f t="shared" si="61"/>
        <v>0</v>
      </c>
      <c r="O91" s="369">
        <f t="shared" si="61"/>
        <v>-56</v>
      </c>
      <c r="P91" s="296">
        <f t="shared" si="61"/>
        <v>0</v>
      </c>
      <c r="Q91" s="590">
        <f t="shared" si="47"/>
        <v>12</v>
      </c>
      <c r="R91" s="759">
        <f t="shared" si="48"/>
        <v>37</v>
      </c>
      <c r="S91" s="126"/>
      <c r="T91" s="82">
        <v>-48</v>
      </c>
      <c r="U91" s="221">
        <f t="shared" si="59"/>
        <v>60</v>
      </c>
      <c r="V91" s="126"/>
      <c r="W91" s="258"/>
      <c r="X91" s="258"/>
      <c r="Y91" s="268"/>
      <c r="Z91" s="590">
        <v>12</v>
      </c>
      <c r="AA91" s="759">
        <f t="shared" si="49"/>
        <v>37</v>
      </c>
      <c r="AB91" s="590">
        <f t="shared" si="44"/>
        <v>0</v>
      </c>
      <c r="AC91" s="590">
        <f t="shared" si="45"/>
        <v>0</v>
      </c>
      <c r="AD91" s="152"/>
      <c r="AE91" s="152"/>
      <c r="AF91" s="152"/>
      <c r="AH91" s="126"/>
      <c r="AI91" s="126"/>
      <c r="AJ91" s="126"/>
      <c r="AK91" s="126"/>
      <c r="AL91" s="126"/>
      <c r="AM91" s="126"/>
      <c r="AN91" s="126"/>
      <c r="AO91" s="126"/>
      <c r="AP91" s="126"/>
    </row>
    <row r="92" spans="1:42" x14ac:dyDescent="0.3">
      <c r="A92" s="305" t="s">
        <v>33</v>
      </c>
      <c r="B92" s="295">
        <f t="shared" ref="B92:P92" si="62">SUM(B19,B55,B37,B73)</f>
        <v>0</v>
      </c>
      <c r="C92" s="295">
        <f t="shared" si="62"/>
        <v>-100</v>
      </c>
      <c r="D92" s="296">
        <f t="shared" si="62"/>
        <v>0</v>
      </c>
      <c r="E92" s="295">
        <f t="shared" si="62"/>
        <v>0</v>
      </c>
      <c r="F92" s="296">
        <f t="shared" si="62"/>
        <v>0</v>
      </c>
      <c r="G92" s="295">
        <f t="shared" si="62"/>
        <v>0</v>
      </c>
      <c r="H92" s="296">
        <f t="shared" si="62"/>
        <v>0</v>
      </c>
      <c r="I92" s="295">
        <f t="shared" si="62"/>
        <v>0</v>
      </c>
      <c r="J92" s="296">
        <f t="shared" si="62"/>
        <v>0</v>
      </c>
      <c r="K92" s="295">
        <f t="shared" si="62"/>
        <v>0</v>
      </c>
      <c r="L92" s="296">
        <f t="shared" si="62"/>
        <v>0</v>
      </c>
      <c r="M92" s="295">
        <f t="shared" si="62"/>
        <v>0</v>
      </c>
      <c r="N92" s="296">
        <f t="shared" si="62"/>
        <v>0</v>
      </c>
      <c r="O92" s="369">
        <f t="shared" si="62"/>
        <v>0</v>
      </c>
      <c r="P92" s="296">
        <f t="shared" si="62"/>
        <v>0</v>
      </c>
      <c r="Q92" s="590">
        <f t="shared" si="47"/>
        <v>-100</v>
      </c>
      <c r="R92" s="759">
        <f t="shared" si="48"/>
        <v>-400</v>
      </c>
      <c r="S92" s="126"/>
      <c r="T92" s="82">
        <v>-100</v>
      </c>
      <c r="U92" s="221">
        <f t="shared" si="59"/>
        <v>0</v>
      </c>
      <c r="V92" s="126"/>
      <c r="W92" s="259" t="s">
        <v>32</v>
      </c>
      <c r="X92" s="260" t="e">
        <f>Q39+#REF!+Q21+Q57-Q94</f>
        <v>#REF!</v>
      </c>
      <c r="Y92" s="267"/>
      <c r="Z92" s="590">
        <v>-100</v>
      </c>
      <c r="AA92" s="759">
        <f t="shared" si="49"/>
        <v>-400</v>
      </c>
      <c r="AB92" s="590">
        <f t="shared" si="44"/>
        <v>0</v>
      </c>
      <c r="AC92" s="590">
        <f t="shared" si="45"/>
        <v>0</v>
      </c>
      <c r="AD92" s="152"/>
      <c r="AE92" s="152"/>
      <c r="AF92" s="152"/>
      <c r="AH92" s="126"/>
      <c r="AI92" s="126"/>
      <c r="AJ92" s="126"/>
      <c r="AK92" s="126"/>
      <c r="AL92" s="126"/>
      <c r="AM92" s="126"/>
      <c r="AN92" s="126"/>
      <c r="AO92" s="126"/>
      <c r="AP92" s="126"/>
    </row>
    <row r="93" spans="1:42" x14ac:dyDescent="0.3">
      <c r="A93" s="126" t="s">
        <v>34</v>
      </c>
      <c r="B93" s="295">
        <f t="shared" ref="B93:P93" si="63">SUM(B20,B56,B38,B74)</f>
        <v>0</v>
      </c>
      <c r="C93" s="295">
        <f t="shared" si="63"/>
        <v>0</v>
      </c>
      <c r="D93" s="296">
        <f t="shared" si="63"/>
        <v>0</v>
      </c>
      <c r="E93" s="295">
        <f t="shared" si="63"/>
        <v>0</v>
      </c>
      <c r="F93" s="296">
        <f t="shared" si="63"/>
        <v>0</v>
      </c>
      <c r="G93" s="295">
        <f t="shared" si="63"/>
        <v>-98</v>
      </c>
      <c r="H93" s="296">
        <f t="shared" si="63"/>
        <v>-1</v>
      </c>
      <c r="I93" s="295">
        <f t="shared" si="63"/>
        <v>-13</v>
      </c>
      <c r="J93" s="296">
        <f t="shared" si="63"/>
        <v>0</v>
      </c>
      <c r="K93" s="295">
        <f t="shared" si="63"/>
        <v>14</v>
      </c>
      <c r="L93" s="296">
        <f t="shared" si="63"/>
        <v>0.2</v>
      </c>
      <c r="M93" s="295">
        <f t="shared" si="63"/>
        <v>0</v>
      </c>
      <c r="N93" s="296">
        <f t="shared" si="63"/>
        <v>0</v>
      </c>
      <c r="O93" s="369">
        <f t="shared" si="63"/>
        <v>0</v>
      </c>
      <c r="P93" s="296">
        <f t="shared" si="63"/>
        <v>0</v>
      </c>
      <c r="Q93" s="590">
        <f t="shared" si="47"/>
        <v>-97</v>
      </c>
      <c r="R93" s="759">
        <f t="shared" si="48"/>
        <v>-336</v>
      </c>
      <c r="S93" s="126"/>
      <c r="T93" s="82">
        <v>-98</v>
      </c>
      <c r="U93" s="221">
        <f t="shared" si="59"/>
        <v>1</v>
      </c>
      <c r="V93" s="126"/>
      <c r="W93" s="258"/>
      <c r="X93" s="258"/>
      <c r="Y93" s="268"/>
      <c r="Z93" s="590">
        <v>-84</v>
      </c>
      <c r="AA93" s="759">
        <f t="shared" si="49"/>
        <v>-284</v>
      </c>
      <c r="AB93" s="590">
        <f t="shared" si="44"/>
        <v>-13</v>
      </c>
      <c r="AC93" s="590">
        <f t="shared" si="45"/>
        <v>-52</v>
      </c>
      <c r="AD93" s="152"/>
      <c r="AE93" s="152"/>
      <c r="AF93" s="152"/>
      <c r="AH93" s="126"/>
      <c r="AI93" s="126"/>
      <c r="AJ93" s="126"/>
      <c r="AK93" s="126"/>
      <c r="AL93" s="126"/>
      <c r="AM93" s="126"/>
      <c r="AN93" s="126"/>
      <c r="AO93" s="126"/>
      <c r="AP93" s="126"/>
    </row>
    <row r="94" spans="1:42" s="2" customFormat="1" x14ac:dyDescent="0.3">
      <c r="A94" s="5" t="s">
        <v>35</v>
      </c>
      <c r="B94" s="209">
        <f>SUM(B81:B93)</f>
        <v>495.10799999999995</v>
      </c>
      <c r="C94" s="209">
        <f t="shared" ref="C94:Q94" si="64">SUM(C81:C93)</f>
        <v>2340</v>
      </c>
      <c r="D94" s="209">
        <f t="shared" si="64"/>
        <v>-6</v>
      </c>
      <c r="E94" s="209">
        <f t="shared" si="64"/>
        <v>-628</v>
      </c>
      <c r="F94" s="209">
        <f t="shared" si="64"/>
        <v>-3</v>
      </c>
      <c r="G94" s="209">
        <f t="shared" si="64"/>
        <v>-368</v>
      </c>
      <c r="H94" s="209">
        <f t="shared" si="64"/>
        <v>-1</v>
      </c>
      <c r="I94" s="209">
        <f t="shared" si="64"/>
        <v>-2719</v>
      </c>
      <c r="J94" s="209">
        <f t="shared" si="64"/>
        <v>0</v>
      </c>
      <c r="K94" s="209">
        <f t="shared" si="64"/>
        <v>-119</v>
      </c>
      <c r="L94" s="209">
        <f t="shared" si="64"/>
        <v>5.2</v>
      </c>
      <c r="M94" s="209">
        <f t="shared" si="64"/>
        <v>-688</v>
      </c>
      <c r="N94" s="209">
        <f t="shared" si="64"/>
        <v>-11</v>
      </c>
      <c r="O94" s="209">
        <f t="shared" si="64"/>
        <v>-394</v>
      </c>
      <c r="P94" s="209">
        <f t="shared" si="64"/>
        <v>-2</v>
      </c>
      <c r="Q94" s="209">
        <f t="shared" si="64"/>
        <v>-2080.8919999999998</v>
      </c>
      <c r="R94" s="9">
        <f>SUM(R81:R93)</f>
        <v>11.647999999999229</v>
      </c>
      <c r="T94" s="7">
        <f>SUM(T81:T93)</f>
        <v>-2874</v>
      </c>
      <c r="U94" s="7">
        <f>SUM(U81:U93)</f>
        <v>793.10799999999995</v>
      </c>
      <c r="W94" s="260" t="s">
        <v>36</v>
      </c>
      <c r="X94" s="260" t="e">
        <f>SUM(#REF!,#REF!,#REF!,#REF!,#REF!,#REF!,#REF!,#REF!,#REF!,#REF!,#REF!,#REF!,#REF!,#REF!,#REF!,#REF!,#REF!,#REF!,#REF!,#REF!,#REF!,#REF!,D21,F21,H21,J21,#REF!,L21,#REF!,#REF!,#REF!,#REF!,#REF!,D57,F57,H57,J57,#REF!,L57,#REF!,#REF!,#REF!,#REF!,#REF!)-SUM(D94,F94,H94,J94,#REF!,L94,#REF!,#REF!,#REF!,#REF!,#REF!)</f>
        <v>#REF!</v>
      </c>
      <c r="Y94" s="267"/>
      <c r="Z94" s="773">
        <v>-3089.8919999999998</v>
      </c>
      <c r="AA94" s="774">
        <f>SUM(AA81:AA93)</f>
        <v>395.64799999999923</v>
      </c>
      <c r="AB94" s="774">
        <f t="shared" ref="AB94:AC94" si="65">SUM(AB81:AB93)</f>
        <v>-71</v>
      </c>
      <c r="AC94" s="774">
        <f t="shared" si="65"/>
        <v>-384</v>
      </c>
      <c r="AD94" s="17"/>
      <c r="AE94" s="17"/>
      <c r="AF94" s="17"/>
    </row>
    <row r="95" spans="1:42" s="2" customFormat="1" x14ac:dyDescent="0.3">
      <c r="B95" s="8"/>
      <c r="C95" s="8"/>
      <c r="D95" s="409"/>
      <c r="E95" s="8"/>
      <c r="F95" s="409"/>
      <c r="G95" s="8"/>
      <c r="H95" s="409"/>
      <c r="I95" s="8"/>
      <c r="J95" s="409"/>
      <c r="K95" s="8"/>
      <c r="L95" s="409"/>
      <c r="M95" s="8"/>
      <c r="N95" s="409"/>
      <c r="O95" s="275"/>
      <c r="P95" s="409"/>
      <c r="Q95" s="8"/>
      <c r="R95" s="8"/>
      <c r="S95" s="8"/>
      <c r="T95" s="8"/>
      <c r="U95" s="8"/>
      <c r="V95" s="8"/>
      <c r="W95" s="8"/>
      <c r="X95" s="8"/>
      <c r="Y95" s="8"/>
      <c r="Z95" s="8"/>
      <c r="AA95" s="83"/>
      <c r="AB95" s="9"/>
      <c r="AC95" s="9">
        <f>AC94-AB94</f>
        <v>-313</v>
      </c>
      <c r="AH95" s="262"/>
      <c r="AI95" s="262"/>
      <c r="AJ95" s="267"/>
      <c r="AK95" s="267"/>
      <c r="AL95" s="267"/>
      <c r="AM95" s="267"/>
      <c r="AN95" s="17"/>
      <c r="AO95" s="17"/>
      <c r="AP95" s="17"/>
    </row>
    <row r="96" spans="1:42" s="2" customFormat="1" ht="12.75" customHeight="1" x14ac:dyDescent="0.3">
      <c r="B96" s="8"/>
      <c r="C96" s="8"/>
      <c r="D96" s="409"/>
      <c r="E96" s="8"/>
      <c r="F96" s="409"/>
      <c r="G96" s="8"/>
      <c r="H96" s="409"/>
      <c r="I96" s="8"/>
      <c r="J96" s="409"/>
      <c r="K96" s="8"/>
      <c r="L96" s="409"/>
      <c r="M96" s="8"/>
      <c r="N96" s="409"/>
      <c r="O96" s="275"/>
      <c r="P96" s="409"/>
      <c r="Q96" s="8"/>
      <c r="R96" s="8"/>
      <c r="S96" s="8"/>
      <c r="T96" s="8"/>
      <c r="U96" s="8"/>
      <c r="V96" s="8"/>
      <c r="W96" s="8"/>
      <c r="X96" s="8"/>
      <c r="Y96" s="8"/>
      <c r="Z96" s="8"/>
      <c r="AA96" s="83"/>
      <c r="AB96" s="9"/>
      <c r="AC96" s="9"/>
      <c r="AH96" s="262"/>
      <c r="AI96" s="262"/>
      <c r="AJ96" s="267"/>
      <c r="AK96" s="267"/>
      <c r="AL96" s="267"/>
      <c r="AM96" s="267"/>
      <c r="AN96" s="17"/>
      <c r="AO96" s="17"/>
      <c r="AP96" s="17"/>
    </row>
    <row r="97" spans="1:43" outlineLevel="1" x14ac:dyDescent="0.3"/>
    <row r="98" spans="1:43" outlineLevel="1" x14ac:dyDescent="0.3">
      <c r="A98" s="385" t="s">
        <v>41</v>
      </c>
      <c r="B98" s="386"/>
      <c r="C98" s="386"/>
      <c r="D98" s="595"/>
      <c r="E98" s="386"/>
      <c r="F98" s="595"/>
      <c r="G98" s="387" t="s">
        <v>42</v>
      </c>
      <c r="H98" s="601"/>
      <c r="I98" s="388"/>
      <c r="J98" s="601"/>
      <c r="L98" s="608" t="s">
        <v>43</v>
      </c>
      <c r="AB98" s="217"/>
      <c r="AC98" s="217"/>
      <c r="AH98" s="126"/>
      <c r="AJ98" s="258"/>
      <c r="AN98" s="268"/>
      <c r="AQ98" s="152"/>
    </row>
    <row r="99" spans="1:43" outlineLevel="1" x14ac:dyDescent="0.3">
      <c r="B99" s="389" t="s">
        <v>6</v>
      </c>
      <c r="C99" s="389" t="s">
        <v>37</v>
      </c>
      <c r="D99" s="606" t="s">
        <v>38</v>
      </c>
      <c r="E99" s="389" t="s">
        <v>39</v>
      </c>
      <c r="F99" s="595"/>
      <c r="G99" s="390" t="str">
        <f>B99</f>
        <v>2026/27</v>
      </c>
      <c r="H99" s="602" t="str">
        <f t="shared" ref="H99:J99" si="66">C99</f>
        <v>2027/28</v>
      </c>
      <c r="I99" s="390" t="str">
        <f t="shared" si="66"/>
        <v>2028/29</v>
      </c>
      <c r="J99" s="602" t="str">
        <f t="shared" si="66"/>
        <v>2029/30</v>
      </c>
      <c r="L99" s="633" t="s">
        <v>44</v>
      </c>
      <c r="M99" s="633" t="s">
        <v>6</v>
      </c>
      <c r="N99" s="633" t="s">
        <v>37</v>
      </c>
      <c r="O99" s="633" t="s">
        <v>38</v>
      </c>
      <c r="P99" s="217"/>
      <c r="Y99" s="126"/>
      <c r="Z99" s="126"/>
      <c r="AA99" s="131"/>
      <c r="AF99" s="258"/>
      <c r="AG99" s="258"/>
      <c r="AH99" s="268"/>
      <c r="AI99" s="268"/>
      <c r="AL99" s="152"/>
      <c r="AM99" s="152"/>
      <c r="AO99" s="126"/>
      <c r="AP99" s="126"/>
    </row>
    <row r="100" spans="1:43" outlineLevel="1" x14ac:dyDescent="0.3">
      <c r="B100" s="391" t="s">
        <v>45</v>
      </c>
      <c r="C100" s="391" t="s">
        <v>45</v>
      </c>
      <c r="D100" s="596" t="s">
        <v>45</v>
      </c>
      <c r="E100" s="391" t="s">
        <v>45</v>
      </c>
      <c r="F100" s="595"/>
      <c r="G100" s="392" t="s">
        <v>32</v>
      </c>
      <c r="H100" s="603" t="s">
        <v>32</v>
      </c>
      <c r="I100" s="392" t="s">
        <v>32</v>
      </c>
      <c r="J100" s="603" t="s">
        <v>32</v>
      </c>
      <c r="L100" s="593" t="s">
        <v>32</v>
      </c>
      <c r="M100" s="217" t="s">
        <v>32</v>
      </c>
      <c r="N100" s="593" t="s">
        <v>32</v>
      </c>
      <c r="O100" s="611" t="s">
        <v>32</v>
      </c>
      <c r="P100" s="217"/>
      <c r="Y100" s="126"/>
      <c r="Z100" s="126"/>
      <c r="AA100" s="131"/>
      <c r="AF100" s="258"/>
      <c r="AG100" s="258"/>
      <c r="AH100" s="268"/>
      <c r="AI100" s="268"/>
      <c r="AL100" s="152"/>
      <c r="AM100" s="152"/>
      <c r="AO100" s="126"/>
      <c r="AP100" s="126"/>
    </row>
    <row r="101" spans="1:43" outlineLevel="1" x14ac:dyDescent="0.3">
      <c r="A101" s="393" t="s">
        <v>8</v>
      </c>
      <c r="B101" s="394">
        <f>B21</f>
        <v>116.36999999999999</v>
      </c>
      <c r="C101" s="758">
        <f>B101+B39</f>
        <v>237.51</v>
      </c>
      <c r="D101" s="758">
        <f>C101+B57</f>
        <v>363.65999999999997</v>
      </c>
      <c r="E101" s="395">
        <f>D101+B75</f>
        <v>495.10799999999995</v>
      </c>
      <c r="F101" s="595"/>
      <c r="G101" s="396">
        <f>B101*1000</f>
        <v>116369.99999999999</v>
      </c>
      <c r="H101" s="396">
        <f t="shared" ref="G101:J107" si="67">C101*1000</f>
        <v>237510</v>
      </c>
      <c r="I101" s="396">
        <f t="shared" si="67"/>
        <v>363659.99999999994</v>
      </c>
      <c r="J101" s="396">
        <f t="shared" si="67"/>
        <v>495107.99999999994</v>
      </c>
      <c r="K101" s="607"/>
      <c r="L101" s="609">
        <v>5000</v>
      </c>
      <c r="M101" s="609">
        <v>5000</v>
      </c>
      <c r="N101" s="610">
        <v>5000</v>
      </c>
      <c r="O101" s="611">
        <v>5000</v>
      </c>
      <c r="P101" s="217"/>
      <c r="Q101" s="611"/>
      <c r="Y101" s="126"/>
      <c r="Z101" s="126"/>
      <c r="AA101" s="131"/>
      <c r="AF101" s="258"/>
      <c r="AG101" s="258"/>
      <c r="AH101" s="268"/>
      <c r="AI101" s="268"/>
      <c r="AL101" s="152"/>
      <c r="AM101" s="152"/>
      <c r="AO101" s="126"/>
      <c r="AP101" s="126"/>
    </row>
    <row r="102" spans="1:43" outlineLevel="1" x14ac:dyDescent="0.3">
      <c r="A102" s="393" t="s">
        <v>9</v>
      </c>
      <c r="B102" s="394">
        <f>C21</f>
        <v>4023</v>
      </c>
      <c r="C102" s="758">
        <f>B$102+$C39</f>
        <v>2515</v>
      </c>
      <c r="D102" s="758">
        <f>C102+C57</f>
        <v>2465</v>
      </c>
      <c r="E102" s="395">
        <f>D102+C75</f>
        <v>2340</v>
      </c>
      <c r="F102" s="595"/>
      <c r="G102" s="396">
        <f t="shared" si="67"/>
        <v>4023000</v>
      </c>
      <c r="H102" s="396">
        <f t="shared" si="67"/>
        <v>2515000</v>
      </c>
      <c r="I102" s="396">
        <f t="shared" si="67"/>
        <v>2465000</v>
      </c>
      <c r="J102" s="396">
        <f t="shared" si="67"/>
        <v>2340000</v>
      </c>
      <c r="K102" s="607"/>
      <c r="L102" s="609">
        <v>3446000</v>
      </c>
      <c r="M102" s="609">
        <v>3635000</v>
      </c>
      <c r="N102" s="610">
        <v>3349000</v>
      </c>
      <c r="O102" s="611">
        <v>3224000</v>
      </c>
      <c r="P102" s="217"/>
      <c r="Q102" s="611"/>
      <c r="Y102" s="126"/>
      <c r="Z102" s="126"/>
      <c r="AA102" s="131"/>
      <c r="AF102" s="258"/>
      <c r="AG102" s="258"/>
      <c r="AH102" s="268"/>
      <c r="AI102" s="268"/>
      <c r="AL102" s="152"/>
      <c r="AM102" s="152"/>
      <c r="AO102" s="126"/>
      <c r="AP102" s="126"/>
    </row>
    <row r="103" spans="1:43" outlineLevel="1" x14ac:dyDescent="0.3">
      <c r="A103" s="393" t="s">
        <v>10</v>
      </c>
      <c r="B103" s="394">
        <f>E21</f>
        <v>-283</v>
      </c>
      <c r="C103" s="758">
        <f>B103+E39</f>
        <v>-428</v>
      </c>
      <c r="D103" s="758">
        <f>C103+E57</f>
        <v>-618</v>
      </c>
      <c r="E103" s="395">
        <f>D103+E75</f>
        <v>-628</v>
      </c>
      <c r="F103" s="595"/>
      <c r="G103" s="396">
        <f t="shared" si="67"/>
        <v>-283000</v>
      </c>
      <c r="H103" s="396">
        <f t="shared" si="67"/>
        <v>-428000</v>
      </c>
      <c r="I103" s="396">
        <f t="shared" si="67"/>
        <v>-618000</v>
      </c>
      <c r="J103" s="396">
        <f>E103*1000</f>
        <v>-628000</v>
      </c>
      <c r="K103" s="607"/>
      <c r="L103" s="609">
        <v>-512000</v>
      </c>
      <c r="M103" s="609">
        <v>-605000</v>
      </c>
      <c r="N103" s="610">
        <v>-695000</v>
      </c>
      <c r="O103" s="611">
        <v>-705000</v>
      </c>
      <c r="P103" s="217"/>
      <c r="Q103" s="611"/>
      <c r="Y103" s="126"/>
      <c r="Z103" s="126"/>
      <c r="AA103" s="131"/>
      <c r="AF103" s="258"/>
      <c r="AG103" s="258"/>
      <c r="AH103" s="268"/>
      <c r="AI103" s="268"/>
      <c r="AL103" s="152"/>
      <c r="AM103" s="152"/>
      <c r="AO103" s="126"/>
      <c r="AP103" s="126"/>
    </row>
    <row r="104" spans="1:43" outlineLevel="1" x14ac:dyDescent="0.3">
      <c r="A104" s="393" t="s">
        <v>46</v>
      </c>
      <c r="B104" s="394">
        <f>G21</f>
        <v>9</v>
      </c>
      <c r="C104" s="758">
        <f>B104+G39</f>
        <v>-243</v>
      </c>
      <c r="D104" s="758">
        <f>C104+G57</f>
        <v>-368</v>
      </c>
      <c r="E104" s="395">
        <f>D104+G75</f>
        <v>-368</v>
      </c>
      <c r="F104" s="595"/>
      <c r="G104" s="396">
        <f t="shared" si="67"/>
        <v>9000</v>
      </c>
      <c r="H104" s="396">
        <f t="shared" si="67"/>
        <v>-243000</v>
      </c>
      <c r="I104" s="396">
        <f t="shared" si="67"/>
        <v>-368000</v>
      </c>
      <c r="J104" s="396">
        <f t="shared" si="67"/>
        <v>-368000</v>
      </c>
      <c r="K104" s="607"/>
      <c r="L104" s="609">
        <v>-46000</v>
      </c>
      <c r="M104" s="609">
        <v>-92000</v>
      </c>
      <c r="N104" s="610">
        <v>-144000</v>
      </c>
      <c r="O104" s="611">
        <v>-244000</v>
      </c>
      <c r="P104" s="217"/>
      <c r="Q104" s="611"/>
      <c r="Y104" s="126"/>
      <c r="Z104" s="126"/>
      <c r="AA104" s="131"/>
      <c r="AF104" s="258"/>
      <c r="AG104" s="258"/>
      <c r="AH104" s="268"/>
      <c r="AI104" s="268"/>
      <c r="AL104" s="152"/>
      <c r="AM104" s="152"/>
      <c r="AO104" s="126"/>
      <c r="AP104" s="126"/>
    </row>
    <row r="105" spans="1:43" outlineLevel="1" x14ac:dyDescent="0.3">
      <c r="A105" s="393" t="s">
        <v>47</v>
      </c>
      <c r="B105" s="394">
        <f>I21</f>
        <v>-2117</v>
      </c>
      <c r="C105" s="758">
        <f>B105+I39</f>
        <v>866</v>
      </c>
      <c r="D105" s="758">
        <f>C105+I57</f>
        <v>-1382</v>
      </c>
      <c r="E105" s="395">
        <f>D105+I75</f>
        <v>-2719</v>
      </c>
      <c r="F105" s="595"/>
      <c r="G105" s="396">
        <f t="shared" si="67"/>
        <v>-2117000</v>
      </c>
      <c r="H105" s="396">
        <f t="shared" si="67"/>
        <v>866000</v>
      </c>
      <c r="I105" s="396">
        <f t="shared" si="67"/>
        <v>-1382000</v>
      </c>
      <c r="J105" s="396">
        <f t="shared" si="67"/>
        <v>-2719000</v>
      </c>
      <c r="K105" s="607"/>
      <c r="L105" s="609">
        <v>-6769000</v>
      </c>
      <c r="M105" s="609">
        <v>-5790000</v>
      </c>
      <c r="N105" s="610">
        <v>-6729000</v>
      </c>
      <c r="O105" s="611">
        <v>-8072000</v>
      </c>
      <c r="P105" s="217"/>
      <c r="Q105" s="611"/>
      <c r="Y105" s="126"/>
      <c r="Z105" s="126"/>
      <c r="AA105" s="131"/>
      <c r="AF105" s="258"/>
      <c r="AG105" s="258"/>
      <c r="AH105" s="268"/>
      <c r="AI105" s="268"/>
      <c r="AL105" s="152"/>
      <c r="AM105" s="152"/>
      <c r="AO105" s="126"/>
      <c r="AP105" s="126"/>
    </row>
    <row r="106" spans="1:43" outlineLevel="1" x14ac:dyDescent="0.3">
      <c r="A106" s="393" t="s">
        <v>13</v>
      </c>
      <c r="B106" s="394">
        <f>K21</f>
        <v>213</v>
      </c>
      <c r="C106" s="758">
        <f>B106+K39</f>
        <v>-103</v>
      </c>
      <c r="D106" s="758">
        <f>C106+K57</f>
        <v>-209</v>
      </c>
      <c r="E106" s="395">
        <f>D106+K75</f>
        <v>-119</v>
      </c>
      <c r="F106" s="595"/>
      <c r="G106" s="396">
        <f t="shared" si="67"/>
        <v>213000</v>
      </c>
      <c r="H106" s="396">
        <f t="shared" si="67"/>
        <v>-103000</v>
      </c>
      <c r="I106" s="396">
        <f t="shared" si="67"/>
        <v>-209000</v>
      </c>
      <c r="J106" s="396">
        <f t="shared" si="67"/>
        <v>-119000</v>
      </c>
      <c r="K106" s="607"/>
      <c r="L106" s="609">
        <v>108000</v>
      </c>
      <c r="M106" s="609">
        <v>-67000</v>
      </c>
      <c r="N106" s="610">
        <v>-247000</v>
      </c>
      <c r="O106" s="611">
        <v>-247000</v>
      </c>
      <c r="P106" s="217"/>
      <c r="Q106" s="611"/>
      <c r="Y106" s="126"/>
      <c r="Z106" s="126"/>
      <c r="AA106" s="131"/>
      <c r="AF106" s="258"/>
      <c r="AG106" s="258"/>
      <c r="AH106" s="268"/>
      <c r="AI106" s="268"/>
      <c r="AL106" s="152"/>
      <c r="AM106" s="152"/>
      <c r="AO106" s="126"/>
      <c r="AP106" s="126"/>
    </row>
    <row r="107" spans="1:43" outlineLevel="1" x14ac:dyDescent="0.3">
      <c r="A107" s="393" t="s">
        <v>48</v>
      </c>
      <c r="B107" s="394">
        <f>M21</f>
        <v>-570</v>
      </c>
      <c r="C107" s="758">
        <f>B107+M39</f>
        <v>-723</v>
      </c>
      <c r="D107" s="758">
        <f>C107+M57</f>
        <v>-775</v>
      </c>
      <c r="E107" s="395">
        <f>D107+M75</f>
        <v>-688</v>
      </c>
      <c r="F107" s="595"/>
      <c r="G107" s="396">
        <f t="shared" si="67"/>
        <v>-570000</v>
      </c>
      <c r="H107" s="396">
        <f t="shared" si="67"/>
        <v>-723000</v>
      </c>
      <c r="I107" s="396">
        <f t="shared" si="67"/>
        <v>-775000</v>
      </c>
      <c r="J107" s="396">
        <f t="shared" si="67"/>
        <v>-688000</v>
      </c>
      <c r="K107" s="607"/>
      <c r="L107" s="609">
        <v>-1215000</v>
      </c>
      <c r="M107" s="609">
        <v>-1550000</v>
      </c>
      <c r="N107" s="610">
        <v>-1399000</v>
      </c>
      <c r="O107" s="611">
        <v>-1434000</v>
      </c>
      <c r="P107" s="217"/>
      <c r="Q107" s="611"/>
      <c r="Y107" s="126"/>
      <c r="Z107" s="126"/>
      <c r="AA107" s="131"/>
      <c r="AF107" s="258"/>
      <c r="AG107" s="258"/>
      <c r="AH107" s="268"/>
      <c r="AI107" s="268"/>
      <c r="AL107" s="152"/>
      <c r="AM107" s="152"/>
      <c r="AO107" s="126"/>
      <c r="AP107" s="126"/>
    </row>
    <row r="108" spans="1:43" outlineLevel="1" x14ac:dyDescent="0.3">
      <c r="A108" s="393" t="s">
        <v>15</v>
      </c>
      <c r="B108" s="394">
        <f>O21</f>
        <v>-201</v>
      </c>
      <c r="C108" s="758">
        <f>B108+O39</f>
        <v>-302</v>
      </c>
      <c r="D108" s="758">
        <f>C108+O57</f>
        <v>-394</v>
      </c>
      <c r="E108" s="395">
        <f>D108+O75</f>
        <v>-394</v>
      </c>
      <c r="F108" s="595"/>
      <c r="G108" s="396">
        <f t="shared" ref="G108" si="68">B108*1000</f>
        <v>-201000</v>
      </c>
      <c r="H108" s="396">
        <f t="shared" ref="H108" si="69">C108*1000</f>
        <v>-302000</v>
      </c>
      <c r="I108" s="396">
        <f t="shared" ref="I108" si="70">D108*1000</f>
        <v>-394000</v>
      </c>
      <c r="J108" s="396">
        <f t="shared" ref="J108" si="71">E108*1000</f>
        <v>-394000</v>
      </c>
      <c r="K108" s="607"/>
      <c r="L108" s="609">
        <v>-354000</v>
      </c>
      <c r="M108" s="609">
        <v>-568000</v>
      </c>
      <c r="N108" s="610">
        <v>-656000</v>
      </c>
      <c r="O108" s="611">
        <v>-738000</v>
      </c>
      <c r="P108" s="217"/>
      <c r="Q108" s="611"/>
      <c r="Y108" s="126"/>
      <c r="Z108" s="126"/>
      <c r="AA108" s="131"/>
      <c r="AF108" s="258"/>
      <c r="AG108" s="258"/>
      <c r="AH108" s="268"/>
      <c r="AI108" s="268"/>
      <c r="AL108" s="152"/>
      <c r="AM108" s="152"/>
      <c r="AO108" s="126"/>
      <c r="AP108" s="126"/>
    </row>
    <row r="109" spans="1:43" outlineLevel="1" x14ac:dyDescent="0.3">
      <c r="B109" s="399"/>
      <c r="C109" s="398"/>
      <c r="D109" s="597"/>
      <c r="E109" s="398"/>
      <c r="F109" s="595"/>
      <c r="G109" s="397"/>
      <c r="H109" s="597"/>
      <c r="I109" s="397"/>
      <c r="J109" s="597"/>
      <c r="P109" s="217"/>
      <c r="Y109" s="126"/>
      <c r="Z109" s="126"/>
      <c r="AA109" s="131"/>
      <c r="AF109" s="258"/>
      <c r="AG109" s="258"/>
      <c r="AH109" s="268"/>
      <c r="AI109" s="268"/>
      <c r="AL109" s="152"/>
      <c r="AM109" s="152"/>
      <c r="AO109" s="126"/>
      <c r="AP109" s="126"/>
    </row>
    <row r="110" spans="1:43" outlineLevel="1" x14ac:dyDescent="0.3">
      <c r="A110" s="400" t="s">
        <v>35</v>
      </c>
      <c r="B110" s="401">
        <f>SUM(B101:B108)</f>
        <v>1190.3699999999999</v>
      </c>
      <c r="C110" s="401">
        <f>SUM(C101:C108)</f>
        <v>1819.5100000000002</v>
      </c>
      <c r="D110" s="401">
        <f t="shared" ref="D110:E110" si="72">SUM(D101:D108)</f>
        <v>-917.34000000000015</v>
      </c>
      <c r="E110" s="401">
        <f t="shared" si="72"/>
        <v>-2080.8919999999998</v>
      </c>
      <c r="F110" s="595"/>
      <c r="G110" s="401">
        <f>SUM(G101:G108)</f>
        <v>1190370</v>
      </c>
      <c r="H110" s="401">
        <f t="shared" ref="H110:I110" si="73">SUM(H101:H108)</f>
        <v>1819510</v>
      </c>
      <c r="I110" s="401">
        <f t="shared" si="73"/>
        <v>-917340</v>
      </c>
      <c r="J110" s="401">
        <f>SUM(J101:J108)</f>
        <v>-2080892</v>
      </c>
      <c r="L110" s="401">
        <f>SUM(L101:L108)</f>
        <v>-5337000</v>
      </c>
      <c r="M110" s="401">
        <f>SUM(M101:M108)</f>
        <v>-5032000</v>
      </c>
      <c r="N110" s="401">
        <f>SUM(N101:N108)</f>
        <v>-6516000</v>
      </c>
      <c r="O110" s="621">
        <f>SUM(O101:O108)</f>
        <v>-8211000</v>
      </c>
      <c r="P110" s="217"/>
      <c r="Y110" s="126"/>
      <c r="Z110" s="126"/>
      <c r="AA110" s="131"/>
      <c r="AF110" s="258"/>
      <c r="AG110" s="258"/>
      <c r="AH110" s="268"/>
      <c r="AI110" s="268"/>
      <c r="AL110" s="152"/>
      <c r="AM110" s="152"/>
      <c r="AO110" s="126"/>
      <c r="AP110" s="126"/>
    </row>
    <row r="111" spans="1:43" outlineLevel="1" x14ac:dyDescent="0.3">
      <c r="A111" s="400"/>
      <c r="B111" s="402"/>
      <c r="C111" s="402"/>
      <c r="D111" s="402"/>
      <c r="E111" s="402"/>
      <c r="F111" s="595"/>
      <c r="G111" s="403"/>
      <c r="H111" s="401"/>
      <c r="I111" s="401"/>
      <c r="J111" s="401">
        <f>SUM(G110:J110)</f>
        <v>11648</v>
      </c>
      <c r="L111" s="403"/>
      <c r="M111" s="604"/>
      <c r="N111" s="403"/>
      <c r="O111" s="622">
        <f>SUM(L110:O110)</f>
        <v>-25096000</v>
      </c>
      <c r="P111" s="217"/>
      <c r="Y111" s="126"/>
      <c r="Z111" s="126"/>
      <c r="AA111" s="131"/>
      <c r="AF111" s="258"/>
      <c r="AG111" s="258"/>
      <c r="AH111" s="268"/>
      <c r="AI111" s="268"/>
      <c r="AL111" s="152"/>
      <c r="AM111" s="152"/>
      <c r="AO111" s="126"/>
      <c r="AP111" s="126"/>
    </row>
    <row r="112" spans="1:43" x14ac:dyDescent="0.3">
      <c r="B112" s="708"/>
      <c r="C112" s="708"/>
      <c r="D112" s="708"/>
      <c r="E112" s="708"/>
    </row>
    <row r="113" spans="1:15" x14ac:dyDescent="0.3">
      <c r="B113" s="708"/>
      <c r="C113" s="708"/>
      <c r="D113" s="708"/>
      <c r="E113" s="708"/>
    </row>
    <row r="114" spans="1:15" x14ac:dyDescent="0.3">
      <c r="B114" s="708"/>
      <c r="C114" s="708"/>
      <c r="D114" s="708"/>
      <c r="E114" s="708"/>
      <c r="G114" s="708"/>
      <c r="H114" s="708"/>
      <c r="I114" s="708"/>
      <c r="J114" s="708"/>
    </row>
    <row r="115" spans="1:15" x14ac:dyDescent="0.3">
      <c r="A115" s="757" t="s">
        <v>645</v>
      </c>
      <c r="B115" s="708"/>
      <c r="C115" s="708"/>
      <c r="D115" s="708"/>
      <c r="E115" s="708"/>
      <c r="G115" s="708"/>
      <c r="H115" s="708"/>
      <c r="I115" s="708"/>
      <c r="J115" s="708"/>
      <c r="M115" s="611"/>
    </row>
    <row r="116" spans="1:15" x14ac:dyDescent="0.3">
      <c r="A116" s="385" t="s">
        <v>41</v>
      </c>
      <c r="B116" s="386"/>
      <c r="C116" s="386"/>
      <c r="D116" s="595"/>
      <c r="E116" s="386"/>
      <c r="F116" s="595"/>
      <c r="G116" s="785" t="s">
        <v>42</v>
      </c>
      <c r="H116" s="786"/>
      <c r="I116" s="763"/>
      <c r="J116" s="786"/>
      <c r="L116" s="608" t="s">
        <v>43</v>
      </c>
    </row>
    <row r="117" spans="1:15" x14ac:dyDescent="0.3">
      <c r="B117" s="389" t="s">
        <v>6</v>
      </c>
      <c r="C117" s="389" t="s">
        <v>37</v>
      </c>
      <c r="D117" s="606" t="s">
        <v>38</v>
      </c>
      <c r="E117" s="389" t="s">
        <v>39</v>
      </c>
      <c r="F117" s="595"/>
      <c r="G117" s="787" t="s">
        <v>6</v>
      </c>
      <c r="H117" s="788" t="s">
        <v>37</v>
      </c>
      <c r="I117" s="787" t="s">
        <v>38</v>
      </c>
      <c r="J117" s="788" t="s">
        <v>39</v>
      </c>
      <c r="L117" s="633" t="s">
        <v>44</v>
      </c>
      <c r="M117" s="633" t="s">
        <v>6</v>
      </c>
      <c r="N117" s="633" t="s">
        <v>37</v>
      </c>
      <c r="O117" s="633" t="s">
        <v>38</v>
      </c>
    </row>
    <row r="118" spans="1:15" x14ac:dyDescent="0.3">
      <c r="B118" s="391" t="s">
        <v>45</v>
      </c>
      <c r="C118" s="391" t="s">
        <v>45</v>
      </c>
      <c r="D118" s="596" t="s">
        <v>45</v>
      </c>
      <c r="E118" s="391" t="s">
        <v>45</v>
      </c>
      <c r="F118" s="595"/>
      <c r="G118" s="789" t="s">
        <v>32</v>
      </c>
      <c r="H118" s="790" t="s">
        <v>32</v>
      </c>
      <c r="I118" s="789" t="s">
        <v>32</v>
      </c>
      <c r="J118" s="790" t="s">
        <v>32</v>
      </c>
      <c r="L118" s="593" t="s">
        <v>32</v>
      </c>
      <c r="M118" s="217" t="s">
        <v>32</v>
      </c>
      <c r="N118" s="593" t="s">
        <v>32</v>
      </c>
      <c r="O118" s="611" t="s">
        <v>32</v>
      </c>
    </row>
    <row r="119" spans="1:15" x14ac:dyDescent="0.3">
      <c r="A119" s="393" t="s">
        <v>8</v>
      </c>
      <c r="B119" s="394">
        <v>116.36999999999999</v>
      </c>
      <c r="C119" s="769">
        <v>237.51</v>
      </c>
      <c r="D119" s="395">
        <v>363.65999999999997</v>
      </c>
      <c r="E119" s="395">
        <v>495.10799999999995</v>
      </c>
      <c r="F119" s="595"/>
      <c r="G119" s="791">
        <v>116369.99999999999</v>
      </c>
      <c r="H119" s="791">
        <v>237510</v>
      </c>
      <c r="I119" s="791">
        <v>363659.99999999994</v>
      </c>
      <c r="J119" s="791">
        <v>495107.99999999994</v>
      </c>
      <c r="K119" s="607"/>
      <c r="L119" s="609">
        <v>5000</v>
      </c>
      <c r="M119" s="609">
        <v>5000</v>
      </c>
      <c r="N119" s="610">
        <v>5000</v>
      </c>
      <c r="O119" s="611">
        <v>5000</v>
      </c>
    </row>
    <row r="120" spans="1:15" x14ac:dyDescent="0.3">
      <c r="A120" s="393" t="s">
        <v>9</v>
      </c>
      <c r="B120" s="394">
        <v>3671</v>
      </c>
      <c r="C120" s="769">
        <v>2163</v>
      </c>
      <c r="D120" s="395">
        <v>2213</v>
      </c>
      <c r="E120" s="395">
        <v>2088</v>
      </c>
      <c r="F120" s="595"/>
      <c r="G120" s="791">
        <v>3671000</v>
      </c>
      <c r="H120" s="791">
        <v>2163000</v>
      </c>
      <c r="I120" s="791">
        <v>2213000</v>
      </c>
      <c r="J120" s="791">
        <v>2088000</v>
      </c>
      <c r="K120" s="607"/>
      <c r="L120" s="609">
        <v>3446000</v>
      </c>
      <c r="M120" s="609">
        <v>3635000</v>
      </c>
      <c r="N120" s="610">
        <v>3349000</v>
      </c>
      <c r="O120" s="611">
        <v>3224000</v>
      </c>
    </row>
    <row r="121" spans="1:15" x14ac:dyDescent="0.3">
      <c r="A121" s="393" t="s">
        <v>10</v>
      </c>
      <c r="B121" s="394">
        <v>-283</v>
      </c>
      <c r="C121" s="769">
        <v>-428</v>
      </c>
      <c r="D121" s="395">
        <v>-618</v>
      </c>
      <c r="E121" s="395">
        <v>-628</v>
      </c>
      <c r="F121" s="595"/>
      <c r="G121" s="791">
        <v>-283000</v>
      </c>
      <c r="H121" s="791">
        <v>-428000</v>
      </c>
      <c r="I121" s="791">
        <v>-618000</v>
      </c>
      <c r="J121" s="791">
        <v>-628000</v>
      </c>
      <c r="K121" s="607"/>
      <c r="L121" s="609">
        <v>-512000</v>
      </c>
      <c r="M121" s="609">
        <v>-605000</v>
      </c>
      <c r="N121" s="610">
        <v>-695000</v>
      </c>
      <c r="O121" s="611">
        <v>-705000</v>
      </c>
    </row>
    <row r="122" spans="1:15" x14ac:dyDescent="0.3">
      <c r="A122" s="393" t="s">
        <v>46</v>
      </c>
      <c r="B122" s="394">
        <v>9</v>
      </c>
      <c r="C122" s="769">
        <v>-243</v>
      </c>
      <c r="D122" s="395">
        <v>-343</v>
      </c>
      <c r="E122" s="395">
        <v>-343</v>
      </c>
      <c r="F122" s="595"/>
      <c r="G122" s="791">
        <v>9000</v>
      </c>
      <c r="H122" s="791">
        <v>-243000</v>
      </c>
      <c r="I122" s="791">
        <v>-343000</v>
      </c>
      <c r="J122" s="791">
        <v>-343000</v>
      </c>
      <c r="K122" s="607"/>
      <c r="L122" s="609">
        <v>-46000</v>
      </c>
      <c r="M122" s="609">
        <v>-92000</v>
      </c>
      <c r="N122" s="610">
        <v>-144000</v>
      </c>
      <c r="O122" s="611">
        <v>-244000</v>
      </c>
    </row>
    <row r="123" spans="1:15" x14ac:dyDescent="0.3">
      <c r="A123" s="393" t="s">
        <v>47</v>
      </c>
      <c r="B123" s="394">
        <v>-1954</v>
      </c>
      <c r="C123" s="769">
        <v>979</v>
      </c>
      <c r="D123" s="395">
        <v>-1269</v>
      </c>
      <c r="E123" s="395">
        <v>-2606</v>
      </c>
      <c r="F123" s="595"/>
      <c r="G123" s="791">
        <v>-1954000</v>
      </c>
      <c r="H123" s="791">
        <v>979000</v>
      </c>
      <c r="I123" s="791">
        <v>-1269000</v>
      </c>
      <c r="J123" s="791">
        <v>-2606000</v>
      </c>
      <c r="K123" s="607"/>
      <c r="L123" s="609">
        <v>-6769000</v>
      </c>
      <c r="M123" s="609">
        <v>-5790000</v>
      </c>
      <c r="N123" s="610">
        <v>-6729000</v>
      </c>
      <c r="O123" s="611">
        <v>-8072000</v>
      </c>
    </row>
    <row r="124" spans="1:15" x14ac:dyDescent="0.3">
      <c r="A124" s="393" t="s">
        <v>13</v>
      </c>
      <c r="B124" s="394">
        <v>391</v>
      </c>
      <c r="C124" s="769">
        <v>104</v>
      </c>
      <c r="D124" s="395">
        <v>-92</v>
      </c>
      <c r="E124" s="395">
        <v>-102</v>
      </c>
      <c r="F124" s="595"/>
      <c r="G124" s="791">
        <v>391000</v>
      </c>
      <c r="H124" s="791">
        <v>104000</v>
      </c>
      <c r="I124" s="791">
        <v>-92000</v>
      </c>
      <c r="J124" s="791">
        <v>-102000</v>
      </c>
      <c r="K124" s="607"/>
      <c r="L124" s="609">
        <v>108000</v>
      </c>
      <c r="M124" s="609">
        <v>-67000</v>
      </c>
      <c r="N124" s="610">
        <v>-247000</v>
      </c>
      <c r="O124" s="611">
        <v>-247000</v>
      </c>
    </row>
    <row r="125" spans="1:15" x14ac:dyDescent="0.3">
      <c r="A125" s="393" t="s">
        <v>48</v>
      </c>
      <c r="B125" s="394">
        <v>-570</v>
      </c>
      <c r="C125" s="769">
        <v>-723</v>
      </c>
      <c r="D125" s="395">
        <v>-775</v>
      </c>
      <c r="E125" s="395">
        <v>-688</v>
      </c>
      <c r="F125" s="595"/>
      <c r="G125" s="791">
        <v>-570000</v>
      </c>
      <c r="H125" s="791">
        <v>-723000</v>
      </c>
      <c r="I125" s="791">
        <v>-775000</v>
      </c>
      <c r="J125" s="791">
        <v>-688000</v>
      </c>
      <c r="K125" s="607"/>
      <c r="L125" s="609">
        <v>-1215000</v>
      </c>
      <c r="M125" s="609">
        <v>-1550000</v>
      </c>
      <c r="N125" s="610">
        <v>-1399000</v>
      </c>
      <c r="O125" s="611">
        <v>-1434000</v>
      </c>
    </row>
    <row r="126" spans="1:15" x14ac:dyDescent="0.3">
      <c r="A126" s="393" t="s">
        <v>15</v>
      </c>
      <c r="B126" s="394">
        <v>-251</v>
      </c>
      <c r="C126" s="769">
        <v>-352</v>
      </c>
      <c r="D126" s="395">
        <v>-454</v>
      </c>
      <c r="E126" s="395">
        <v>-454</v>
      </c>
      <c r="F126" s="595"/>
      <c r="G126" s="791">
        <v>-251000</v>
      </c>
      <c r="H126" s="791">
        <v>-352000</v>
      </c>
      <c r="I126" s="791">
        <v>-454000</v>
      </c>
      <c r="J126" s="791">
        <v>-454000</v>
      </c>
      <c r="K126" s="607"/>
      <c r="L126" s="609">
        <v>-354000</v>
      </c>
      <c r="M126" s="609">
        <v>-568000</v>
      </c>
      <c r="N126" s="610">
        <v>-656000</v>
      </c>
      <c r="O126" s="611">
        <v>-738000</v>
      </c>
    </row>
    <row r="127" spans="1:15" x14ac:dyDescent="0.3">
      <c r="B127" s="399"/>
      <c r="C127" s="398"/>
      <c r="D127" s="597"/>
      <c r="E127" s="398"/>
      <c r="F127" s="595"/>
      <c r="G127" s="792"/>
      <c r="H127" s="793"/>
      <c r="I127" s="792"/>
      <c r="J127" s="793"/>
    </row>
    <row r="128" spans="1:15" x14ac:dyDescent="0.3">
      <c r="A128" s="400" t="s">
        <v>35</v>
      </c>
      <c r="B128" s="401">
        <f>SUM(B119:B126)</f>
        <v>1129.3699999999999</v>
      </c>
      <c r="C128" s="401">
        <f t="shared" ref="C128:E128" si="74">SUM(C119:C126)</f>
        <v>1737.5100000000002</v>
      </c>
      <c r="D128" s="401">
        <f t="shared" si="74"/>
        <v>-974.34000000000015</v>
      </c>
      <c r="E128" s="401">
        <f t="shared" si="74"/>
        <v>-2237.8919999999998</v>
      </c>
      <c r="F128" s="595"/>
      <c r="G128" s="794">
        <f>SUM(G119:G126)</f>
        <v>1129370</v>
      </c>
      <c r="H128" s="794">
        <f t="shared" ref="H128:J128" si="75">SUM(H119:H126)</f>
        <v>1737510</v>
      </c>
      <c r="I128" s="794">
        <f t="shared" si="75"/>
        <v>-974340</v>
      </c>
      <c r="J128" s="794">
        <f t="shared" si="75"/>
        <v>-2237892</v>
      </c>
      <c r="L128" s="401">
        <v>-5337000</v>
      </c>
      <c r="M128" s="401">
        <v>-5032000</v>
      </c>
      <c r="N128" s="401">
        <v>-6516000</v>
      </c>
      <c r="O128" s="621">
        <v>-8211000</v>
      </c>
    </row>
    <row r="129" spans="1:15" x14ac:dyDescent="0.3">
      <c r="A129" s="400"/>
      <c r="B129" s="402"/>
      <c r="C129" s="402"/>
      <c r="D129" s="402"/>
      <c r="E129" s="402"/>
      <c r="F129" s="595"/>
      <c r="G129" s="768"/>
      <c r="H129" s="794"/>
      <c r="I129" s="794"/>
      <c r="J129" s="794">
        <f>SUM(G128:J128)</f>
        <v>-345352</v>
      </c>
      <c r="L129" s="403"/>
      <c r="M129" s="604"/>
      <c r="N129" s="403"/>
      <c r="O129" s="622">
        <v>-25096000</v>
      </c>
    </row>
    <row r="130" spans="1:15" x14ac:dyDescent="0.3">
      <c r="B130" s="708"/>
      <c r="C130" s="708"/>
      <c r="D130" s="708"/>
      <c r="E130" s="708"/>
      <c r="G130" s="795"/>
      <c r="H130" s="795"/>
      <c r="I130" s="795"/>
      <c r="J130" s="795"/>
      <c r="M130" s="611"/>
    </row>
    <row r="131" spans="1:15" x14ac:dyDescent="0.3">
      <c r="B131" s="708"/>
      <c r="C131" s="708"/>
      <c r="D131" s="708"/>
      <c r="E131" s="708"/>
      <c r="G131" s="795"/>
      <c r="H131" s="795"/>
      <c r="I131" s="795"/>
      <c r="J131" s="795"/>
      <c r="M131" s="611"/>
    </row>
    <row r="132" spans="1:15" x14ac:dyDescent="0.3">
      <c r="B132" s="708"/>
      <c r="C132" s="708"/>
      <c r="D132" s="708"/>
      <c r="E132" s="708"/>
      <c r="G132" s="795"/>
      <c r="H132" s="795"/>
      <c r="I132" s="795"/>
      <c r="J132" s="795"/>
      <c r="M132" s="611"/>
    </row>
    <row r="133" spans="1:15" x14ac:dyDescent="0.3">
      <c r="A133" s="757" t="s">
        <v>646</v>
      </c>
      <c r="B133" s="708"/>
      <c r="C133" s="708"/>
      <c r="D133" s="708"/>
      <c r="E133" s="708"/>
      <c r="G133" s="795"/>
      <c r="H133" s="795"/>
      <c r="I133" s="795"/>
      <c r="J133" s="795"/>
      <c r="M133" s="611"/>
    </row>
    <row r="134" spans="1:15" x14ac:dyDescent="0.3">
      <c r="A134" s="385" t="s">
        <v>41</v>
      </c>
      <c r="B134" s="386"/>
      <c r="C134" s="386"/>
      <c r="D134" s="595"/>
      <c r="E134" s="386"/>
      <c r="F134" s="595"/>
      <c r="G134" s="785" t="s">
        <v>42</v>
      </c>
      <c r="H134" s="786"/>
      <c r="I134" s="763"/>
      <c r="J134" s="786"/>
      <c r="L134" s="608" t="s">
        <v>43</v>
      </c>
    </row>
    <row r="135" spans="1:15" x14ac:dyDescent="0.3">
      <c r="B135" s="389" t="s">
        <v>6</v>
      </c>
      <c r="C135" s="389" t="s">
        <v>37</v>
      </c>
      <c r="D135" s="606" t="s">
        <v>38</v>
      </c>
      <c r="E135" s="389" t="s">
        <v>39</v>
      </c>
      <c r="F135" s="595"/>
      <c r="G135" s="787" t="s">
        <v>6</v>
      </c>
      <c r="H135" s="788" t="s">
        <v>37</v>
      </c>
      <c r="I135" s="787" t="s">
        <v>38</v>
      </c>
      <c r="J135" s="788" t="s">
        <v>39</v>
      </c>
      <c r="L135" s="633" t="s">
        <v>44</v>
      </c>
      <c r="M135" s="633" t="s">
        <v>6</v>
      </c>
      <c r="N135" s="633" t="s">
        <v>37</v>
      </c>
      <c r="O135" s="633" t="s">
        <v>38</v>
      </c>
    </row>
    <row r="136" spans="1:15" x14ac:dyDescent="0.3">
      <c r="B136" s="391" t="s">
        <v>45</v>
      </c>
      <c r="C136" s="391" t="s">
        <v>45</v>
      </c>
      <c r="D136" s="596" t="s">
        <v>45</v>
      </c>
      <c r="E136" s="391" t="s">
        <v>45</v>
      </c>
      <c r="F136" s="595"/>
      <c r="G136" s="789" t="s">
        <v>32</v>
      </c>
      <c r="H136" s="790" t="s">
        <v>32</v>
      </c>
      <c r="I136" s="789" t="s">
        <v>32</v>
      </c>
      <c r="J136" s="790" t="s">
        <v>32</v>
      </c>
      <c r="L136" s="593" t="s">
        <v>32</v>
      </c>
      <c r="M136" s="217" t="s">
        <v>32</v>
      </c>
      <c r="N136" s="593" t="s">
        <v>32</v>
      </c>
      <c r="O136" s="611" t="s">
        <v>32</v>
      </c>
    </row>
    <row r="137" spans="1:15" x14ac:dyDescent="0.3">
      <c r="A137" s="393" t="s">
        <v>8</v>
      </c>
      <c r="B137" s="394">
        <f>B101-B119</f>
        <v>0</v>
      </c>
      <c r="C137" s="394">
        <f t="shared" ref="C137:E137" si="76">C101-C119</f>
        <v>0</v>
      </c>
      <c r="D137" s="394">
        <f t="shared" si="76"/>
        <v>0</v>
      </c>
      <c r="E137" s="394">
        <f t="shared" si="76"/>
        <v>0</v>
      </c>
      <c r="F137" s="595"/>
      <c r="G137" s="791">
        <f>G101-G119</f>
        <v>0</v>
      </c>
      <c r="H137" s="791">
        <f t="shared" ref="H137:J137" si="77">H101-H119</f>
        <v>0</v>
      </c>
      <c r="I137" s="791">
        <f t="shared" si="77"/>
        <v>0</v>
      </c>
      <c r="J137" s="791">
        <f t="shared" si="77"/>
        <v>0</v>
      </c>
      <c r="K137" s="607"/>
      <c r="L137" s="609">
        <f>L101-L119</f>
        <v>0</v>
      </c>
      <c r="M137" s="609">
        <f t="shared" ref="M137:O137" si="78">M101-M119</f>
        <v>0</v>
      </c>
      <c r="N137" s="610">
        <f t="shared" si="78"/>
        <v>0</v>
      </c>
      <c r="O137" s="611">
        <f t="shared" si="78"/>
        <v>0</v>
      </c>
    </row>
    <row r="138" spans="1:15" x14ac:dyDescent="0.3">
      <c r="A138" s="393" t="s">
        <v>9</v>
      </c>
      <c r="B138" s="394">
        <f t="shared" ref="B138:E138" si="79">B102-B120</f>
        <v>352</v>
      </c>
      <c r="C138" s="394">
        <f t="shared" si="79"/>
        <v>352</v>
      </c>
      <c r="D138" s="394">
        <f t="shared" si="79"/>
        <v>252</v>
      </c>
      <c r="E138" s="394">
        <f t="shared" si="79"/>
        <v>252</v>
      </c>
      <c r="F138" s="595"/>
      <c r="G138" s="791">
        <f t="shared" ref="G138:J138" si="80">G102-G120</f>
        <v>352000</v>
      </c>
      <c r="H138" s="791">
        <f t="shared" si="80"/>
        <v>352000</v>
      </c>
      <c r="I138" s="791">
        <f t="shared" si="80"/>
        <v>252000</v>
      </c>
      <c r="J138" s="791">
        <f t="shared" si="80"/>
        <v>252000</v>
      </c>
      <c r="K138" s="607"/>
      <c r="L138" s="609">
        <f t="shared" ref="L138:O138" si="81">L102-L120</f>
        <v>0</v>
      </c>
      <c r="M138" s="609">
        <f t="shared" si="81"/>
        <v>0</v>
      </c>
      <c r="N138" s="610">
        <f t="shared" si="81"/>
        <v>0</v>
      </c>
      <c r="O138" s="611">
        <f t="shared" si="81"/>
        <v>0</v>
      </c>
    </row>
    <row r="139" spans="1:15" x14ac:dyDescent="0.3">
      <c r="A139" s="393" t="s">
        <v>10</v>
      </c>
      <c r="B139" s="394">
        <f t="shared" ref="B139:E139" si="82">B103-B121</f>
        <v>0</v>
      </c>
      <c r="C139" s="394">
        <f t="shared" si="82"/>
        <v>0</v>
      </c>
      <c r="D139" s="394">
        <f t="shared" si="82"/>
        <v>0</v>
      </c>
      <c r="E139" s="394">
        <f t="shared" si="82"/>
        <v>0</v>
      </c>
      <c r="F139" s="595"/>
      <c r="G139" s="791">
        <f t="shared" ref="G139:J139" si="83">G103-G121</f>
        <v>0</v>
      </c>
      <c r="H139" s="791">
        <f t="shared" si="83"/>
        <v>0</v>
      </c>
      <c r="I139" s="791">
        <f t="shared" si="83"/>
        <v>0</v>
      </c>
      <c r="J139" s="791">
        <f t="shared" si="83"/>
        <v>0</v>
      </c>
      <c r="K139" s="607"/>
      <c r="L139" s="609">
        <f t="shared" ref="L139:O139" si="84">L103-L121</f>
        <v>0</v>
      </c>
      <c r="M139" s="609">
        <f t="shared" si="84"/>
        <v>0</v>
      </c>
      <c r="N139" s="610">
        <f t="shared" si="84"/>
        <v>0</v>
      </c>
      <c r="O139" s="611">
        <f t="shared" si="84"/>
        <v>0</v>
      </c>
    </row>
    <row r="140" spans="1:15" x14ac:dyDescent="0.3">
      <c r="A140" s="393" t="s">
        <v>46</v>
      </c>
      <c r="B140" s="394">
        <f t="shared" ref="B140:E140" si="85">B104-B122</f>
        <v>0</v>
      </c>
      <c r="C140" s="394">
        <f t="shared" si="85"/>
        <v>0</v>
      </c>
      <c r="D140" s="394">
        <f t="shared" si="85"/>
        <v>-25</v>
      </c>
      <c r="E140" s="394">
        <f t="shared" si="85"/>
        <v>-25</v>
      </c>
      <c r="F140" s="595"/>
      <c r="G140" s="791">
        <f t="shared" ref="G140:J140" si="86">G104-G122</f>
        <v>0</v>
      </c>
      <c r="H140" s="791">
        <f t="shared" si="86"/>
        <v>0</v>
      </c>
      <c r="I140" s="791">
        <f t="shared" si="86"/>
        <v>-25000</v>
      </c>
      <c r="J140" s="791">
        <f t="shared" si="86"/>
        <v>-25000</v>
      </c>
      <c r="K140" s="607"/>
      <c r="L140" s="609">
        <f t="shared" ref="L140:O140" si="87">L104-L122</f>
        <v>0</v>
      </c>
      <c r="M140" s="609">
        <f t="shared" si="87"/>
        <v>0</v>
      </c>
      <c r="N140" s="610">
        <f t="shared" si="87"/>
        <v>0</v>
      </c>
      <c r="O140" s="611">
        <f t="shared" si="87"/>
        <v>0</v>
      </c>
    </row>
    <row r="141" spans="1:15" x14ac:dyDescent="0.3">
      <c r="A141" s="393" t="s">
        <v>47</v>
      </c>
      <c r="B141" s="394">
        <f t="shared" ref="B141:E141" si="88">B105-B123</f>
        <v>-163</v>
      </c>
      <c r="C141" s="394">
        <f t="shared" si="88"/>
        <v>-113</v>
      </c>
      <c r="D141" s="394">
        <f t="shared" si="88"/>
        <v>-113</v>
      </c>
      <c r="E141" s="394">
        <f t="shared" si="88"/>
        <v>-113</v>
      </c>
      <c r="F141" s="595"/>
      <c r="G141" s="791">
        <f t="shared" ref="G141:J141" si="89">G105-G123</f>
        <v>-163000</v>
      </c>
      <c r="H141" s="791">
        <f t="shared" si="89"/>
        <v>-113000</v>
      </c>
      <c r="I141" s="791">
        <f t="shared" si="89"/>
        <v>-113000</v>
      </c>
      <c r="J141" s="791">
        <f t="shared" si="89"/>
        <v>-113000</v>
      </c>
      <c r="K141" s="607"/>
      <c r="L141" s="609">
        <f t="shared" ref="L141:O141" si="90">L105-L123</f>
        <v>0</v>
      </c>
      <c r="M141" s="609">
        <f t="shared" si="90"/>
        <v>0</v>
      </c>
      <c r="N141" s="610">
        <f t="shared" si="90"/>
        <v>0</v>
      </c>
      <c r="O141" s="611">
        <f t="shared" si="90"/>
        <v>0</v>
      </c>
    </row>
    <row r="142" spans="1:15" x14ac:dyDescent="0.3">
      <c r="A142" s="393" t="s">
        <v>13</v>
      </c>
      <c r="B142" s="394">
        <f t="shared" ref="B142:E142" si="91">B106-B124</f>
        <v>-178</v>
      </c>
      <c r="C142" s="394">
        <f t="shared" si="91"/>
        <v>-207</v>
      </c>
      <c r="D142" s="394">
        <f t="shared" si="91"/>
        <v>-117</v>
      </c>
      <c r="E142" s="394">
        <f t="shared" si="91"/>
        <v>-17</v>
      </c>
      <c r="F142" s="595"/>
      <c r="G142" s="791">
        <f t="shared" ref="G142:J142" si="92">G106-G124</f>
        <v>-178000</v>
      </c>
      <c r="H142" s="791">
        <f t="shared" si="92"/>
        <v>-207000</v>
      </c>
      <c r="I142" s="791">
        <f t="shared" si="92"/>
        <v>-117000</v>
      </c>
      <c r="J142" s="791">
        <f t="shared" si="92"/>
        <v>-17000</v>
      </c>
      <c r="K142" s="607"/>
      <c r="L142" s="609">
        <f t="shared" ref="L142:O142" si="93">L106-L124</f>
        <v>0</v>
      </c>
      <c r="M142" s="609">
        <f t="shared" si="93"/>
        <v>0</v>
      </c>
      <c r="N142" s="610">
        <f t="shared" si="93"/>
        <v>0</v>
      </c>
      <c r="O142" s="611">
        <f t="shared" si="93"/>
        <v>0</v>
      </c>
    </row>
    <row r="143" spans="1:15" x14ac:dyDescent="0.3">
      <c r="A143" s="393" t="s">
        <v>48</v>
      </c>
      <c r="B143" s="394">
        <f t="shared" ref="B143:E143" si="94">B107-B125</f>
        <v>0</v>
      </c>
      <c r="C143" s="394">
        <f t="shared" si="94"/>
        <v>0</v>
      </c>
      <c r="D143" s="394">
        <f t="shared" si="94"/>
        <v>0</v>
      </c>
      <c r="E143" s="394">
        <f t="shared" si="94"/>
        <v>0</v>
      </c>
      <c r="F143" s="595"/>
      <c r="G143" s="791">
        <f t="shared" ref="G143:J143" si="95">G107-G125</f>
        <v>0</v>
      </c>
      <c r="H143" s="791">
        <f t="shared" si="95"/>
        <v>0</v>
      </c>
      <c r="I143" s="791">
        <f t="shared" si="95"/>
        <v>0</v>
      </c>
      <c r="J143" s="791">
        <f t="shared" si="95"/>
        <v>0</v>
      </c>
      <c r="K143" s="607"/>
      <c r="L143" s="609">
        <f t="shared" ref="L143:O143" si="96">L107-L125</f>
        <v>0</v>
      </c>
      <c r="M143" s="609">
        <f t="shared" si="96"/>
        <v>0</v>
      </c>
      <c r="N143" s="610">
        <f t="shared" si="96"/>
        <v>0</v>
      </c>
      <c r="O143" s="611">
        <f t="shared" si="96"/>
        <v>0</v>
      </c>
    </row>
    <row r="144" spans="1:15" x14ac:dyDescent="0.3">
      <c r="A144" s="393" t="s">
        <v>15</v>
      </c>
      <c r="B144" s="394">
        <f t="shared" ref="B144:E144" si="97">B108-B126</f>
        <v>50</v>
      </c>
      <c r="C144" s="394">
        <f t="shared" si="97"/>
        <v>50</v>
      </c>
      <c r="D144" s="394">
        <f t="shared" si="97"/>
        <v>60</v>
      </c>
      <c r="E144" s="394">
        <f t="shared" si="97"/>
        <v>60</v>
      </c>
      <c r="F144" s="595"/>
      <c r="G144" s="791">
        <f t="shared" ref="G144:J144" si="98">G108-G126</f>
        <v>50000</v>
      </c>
      <c r="H144" s="791">
        <f t="shared" si="98"/>
        <v>50000</v>
      </c>
      <c r="I144" s="791">
        <f t="shared" si="98"/>
        <v>60000</v>
      </c>
      <c r="J144" s="791">
        <f t="shared" si="98"/>
        <v>60000</v>
      </c>
      <c r="K144" s="607"/>
      <c r="L144" s="609">
        <f t="shared" ref="L144:O144" si="99">L108-L126</f>
        <v>0</v>
      </c>
      <c r="M144" s="609">
        <f t="shared" si="99"/>
        <v>0</v>
      </c>
      <c r="N144" s="610">
        <f t="shared" si="99"/>
        <v>0</v>
      </c>
      <c r="O144" s="611">
        <f t="shared" si="99"/>
        <v>0</v>
      </c>
    </row>
    <row r="145" spans="1:15" x14ac:dyDescent="0.3">
      <c r="B145" s="399"/>
      <c r="C145" s="398"/>
      <c r="D145" s="597"/>
      <c r="E145" s="398"/>
      <c r="F145" s="595"/>
      <c r="G145" s="397"/>
      <c r="H145" s="597"/>
      <c r="I145" s="397"/>
      <c r="J145" s="597"/>
    </row>
    <row r="146" spans="1:15" x14ac:dyDescent="0.3">
      <c r="A146" s="400" t="s">
        <v>35</v>
      </c>
      <c r="B146" s="394">
        <f>B110-B128</f>
        <v>61</v>
      </c>
      <c r="C146" s="394">
        <f>C110-C128</f>
        <v>82</v>
      </c>
      <c r="D146" s="394">
        <f t="shared" ref="D146:E146" si="100">D110-D128</f>
        <v>57</v>
      </c>
      <c r="E146" s="394">
        <f t="shared" si="100"/>
        <v>157</v>
      </c>
      <c r="F146" s="595"/>
      <c r="G146" s="401">
        <f>G110-G128</f>
        <v>61000</v>
      </c>
      <c r="H146" s="401">
        <f>H110-H128</f>
        <v>82000</v>
      </c>
      <c r="I146" s="401">
        <f t="shared" ref="I146:J147" si="101">I110-I128</f>
        <v>57000</v>
      </c>
      <c r="J146" s="401">
        <f t="shared" si="101"/>
        <v>157000</v>
      </c>
      <c r="L146" s="401">
        <f>L110-L128</f>
        <v>0</v>
      </c>
      <c r="M146" s="401">
        <f t="shared" ref="M146:O147" si="102">M110-M128</f>
        <v>0</v>
      </c>
      <c r="N146" s="401">
        <f t="shared" si="102"/>
        <v>0</v>
      </c>
      <c r="O146" s="621">
        <f t="shared" si="102"/>
        <v>0</v>
      </c>
    </row>
    <row r="147" spans="1:15" x14ac:dyDescent="0.3">
      <c r="A147" s="400"/>
      <c r="B147" s="402"/>
      <c r="C147" s="402"/>
      <c r="D147" s="402"/>
      <c r="E147" s="402"/>
      <c r="F147" s="595"/>
      <c r="G147" s="403"/>
      <c r="H147" s="401"/>
      <c r="I147" s="401"/>
      <c r="J147" s="401">
        <f t="shared" si="101"/>
        <v>357000</v>
      </c>
      <c r="L147" s="403"/>
      <c r="M147" s="604"/>
      <c r="N147" s="403"/>
      <c r="O147" s="622">
        <f t="shared" si="102"/>
        <v>0</v>
      </c>
    </row>
    <row r="148" spans="1:15" x14ac:dyDescent="0.3">
      <c r="A148" s="400"/>
      <c r="B148" s="402"/>
      <c r="C148" s="402"/>
      <c r="D148" s="402"/>
      <c r="E148" s="402"/>
      <c r="F148" s="595"/>
      <c r="G148" s="403"/>
      <c r="H148" s="402"/>
      <c r="I148" s="402"/>
      <c r="J148" s="402"/>
      <c r="L148" s="403"/>
      <c r="M148" s="604"/>
      <c r="N148" s="403"/>
      <c r="O148" s="622"/>
    </row>
    <row r="149" spans="1:15" x14ac:dyDescent="0.3">
      <c r="B149" s="708"/>
      <c r="C149" s="708"/>
      <c r="D149" s="708"/>
      <c r="E149" s="708"/>
      <c r="G149" s="708"/>
      <c r="H149" s="708"/>
      <c r="I149" s="708"/>
      <c r="J149" s="708"/>
      <c r="M149" s="611"/>
    </row>
    <row r="150" spans="1:15" x14ac:dyDescent="0.3">
      <c r="A150" s="775"/>
      <c r="B150" s="776"/>
      <c r="C150" s="776"/>
      <c r="D150" s="776"/>
      <c r="E150" s="776"/>
      <c r="F150" s="777"/>
      <c r="G150" s="776"/>
      <c r="H150" s="776"/>
      <c r="I150" s="776" t="s">
        <v>32</v>
      </c>
      <c r="J150" s="776" t="s">
        <v>32</v>
      </c>
      <c r="M150" s="611"/>
    </row>
    <row r="151" spans="1:15" x14ac:dyDescent="0.3">
      <c r="A151" s="775" t="s">
        <v>597</v>
      </c>
      <c r="B151" s="776"/>
      <c r="C151" s="776"/>
      <c r="D151" s="776"/>
      <c r="E151" s="776"/>
      <c r="F151" s="777"/>
      <c r="G151" s="776"/>
      <c r="H151" s="776"/>
      <c r="I151" s="776"/>
      <c r="J151" s="778">
        <f>AB94*1000</f>
        <v>-71000</v>
      </c>
      <c r="M151" s="611"/>
    </row>
    <row r="152" spans="1:15" x14ac:dyDescent="0.3">
      <c r="A152" s="775" t="s">
        <v>598</v>
      </c>
      <c r="B152" s="776"/>
      <c r="C152" s="776"/>
      <c r="D152" s="776"/>
      <c r="E152" s="776"/>
      <c r="F152" s="777"/>
      <c r="G152" s="776"/>
      <c r="H152" s="776"/>
      <c r="I152" s="778">
        <f>-SUM(B128:D128)*1000</f>
        <v>-1892540</v>
      </c>
      <c r="J152" s="777"/>
      <c r="M152" s="611"/>
    </row>
    <row r="153" spans="1:15" x14ac:dyDescent="0.3">
      <c r="A153" s="775" t="s">
        <v>599</v>
      </c>
      <c r="B153" s="776"/>
      <c r="C153" s="776"/>
      <c r="D153" s="776"/>
      <c r="E153" s="776"/>
      <c r="F153" s="777"/>
      <c r="G153" s="776"/>
      <c r="H153" s="776"/>
      <c r="I153" s="779">
        <f>SUM(B110:D110)*1000</f>
        <v>2092540</v>
      </c>
      <c r="J153" s="777"/>
      <c r="M153" s="611"/>
    </row>
    <row r="154" spans="1:15" x14ac:dyDescent="0.3">
      <c r="A154" s="775"/>
      <c r="B154" s="776"/>
      <c r="C154" s="776"/>
      <c r="D154" s="776"/>
      <c r="E154" s="776"/>
      <c r="F154" s="777"/>
      <c r="G154" s="776"/>
      <c r="H154" s="776"/>
      <c r="I154" s="778"/>
      <c r="J154" s="778">
        <f>(AC21+AC39+AC57)*1000</f>
        <v>-313000</v>
      </c>
      <c r="M154" s="611"/>
    </row>
    <row r="155" spans="1:15" x14ac:dyDescent="0.3">
      <c r="A155" s="780" t="s">
        <v>647</v>
      </c>
      <c r="B155" s="781"/>
      <c r="C155" s="781"/>
      <c r="D155" s="781"/>
      <c r="E155" s="781"/>
      <c r="F155" s="782"/>
      <c r="G155" s="781"/>
      <c r="H155" s="781"/>
      <c r="I155" s="781"/>
      <c r="J155" s="783">
        <f>SUM(J151:J154)</f>
        <v>-384000</v>
      </c>
      <c r="M155" s="611"/>
    </row>
    <row r="156" spans="1:15" x14ac:dyDescent="0.3">
      <c r="A156" s="780"/>
      <c r="B156" s="781"/>
      <c r="C156" s="781"/>
      <c r="D156" s="781"/>
      <c r="E156" s="781"/>
      <c r="F156" s="782"/>
      <c r="G156" s="781"/>
      <c r="H156" s="781"/>
      <c r="I156" s="781"/>
      <c r="J156" s="784"/>
      <c r="M156" s="611"/>
    </row>
    <row r="157" spans="1:15" x14ac:dyDescent="0.3">
      <c r="A157" s="169"/>
      <c r="B157" s="771"/>
      <c r="C157" s="771"/>
      <c r="D157" s="771"/>
      <c r="E157" s="771"/>
      <c r="F157" s="409"/>
      <c r="G157" s="771"/>
      <c r="H157" s="771"/>
      <c r="I157" s="771"/>
      <c r="J157" s="772"/>
      <c r="M157" s="611"/>
    </row>
    <row r="158" spans="1:15" x14ac:dyDescent="0.3">
      <c r="B158" s="708"/>
      <c r="C158" s="708"/>
      <c r="D158" s="708"/>
      <c r="E158" s="708"/>
      <c r="G158" s="708"/>
      <c r="H158" s="708"/>
      <c r="I158" s="708"/>
      <c r="J158" s="708"/>
      <c r="M158" s="611"/>
    </row>
    <row r="159" spans="1:15" x14ac:dyDescent="0.3">
      <c r="B159" s="708"/>
      <c r="C159" s="708"/>
      <c r="D159" s="708"/>
      <c r="E159" s="708"/>
      <c r="G159" s="708"/>
      <c r="H159" s="708"/>
      <c r="I159" s="708"/>
      <c r="J159" s="708"/>
      <c r="M159" s="611"/>
    </row>
    <row r="160" spans="1:15" x14ac:dyDescent="0.3">
      <c r="B160" s="708"/>
      <c r="C160" s="708"/>
      <c r="D160" s="708"/>
      <c r="E160" s="708"/>
      <c r="G160" s="708"/>
      <c r="H160" s="708"/>
      <c r="I160" s="708"/>
      <c r="J160" s="708"/>
    </row>
    <row r="161" spans="1:7" x14ac:dyDescent="0.3">
      <c r="A161" s="126" t="s">
        <v>49</v>
      </c>
      <c r="C161" s="217" t="s">
        <v>50</v>
      </c>
      <c r="D161" s="409" t="s">
        <v>51</v>
      </c>
      <c r="E161" s="12" t="s">
        <v>52</v>
      </c>
      <c r="F161" s="409" t="s">
        <v>53</v>
      </c>
      <c r="G161" s="12"/>
    </row>
    <row r="162" spans="1:7" x14ac:dyDescent="0.3">
      <c r="C162" s="217" t="s">
        <v>54</v>
      </c>
      <c r="D162" s="599" t="e">
        <f>'Comm &amp; Citizen Services'!#REF!+IT!#REF!+'Economy, Regen &amp; Sustainability'!F90+'Corporate Property'!F81+'[1]App 3'!F84+'Corp Comms'!F57+'Comm Safety'!F66+'Hsg Services'!F79+People!F99+Companies!F79+'Fin Serv'!F72+'L&amp;G'!F65+'Chief Exec'!F52</f>
        <v>#REF!</v>
      </c>
      <c r="E162" s="404" t="e">
        <f>'Comm &amp; Citizen Services'!F77+IT!F77+'Economy, Regen &amp; Sustainability'!#REF!+'Corporate Property'!#REF!+'[1]App 3'!G84+'Corp Comms'!#REF!+'Comm Safety'!#REF!+'Hsg Services'!#REF!+People!#REF!+Companies!#REF!+'Fin Serv'!#REF!+'L&amp;G'!#REF!+'Chief Exec'!#REF!</f>
        <v>#REF!</v>
      </c>
      <c r="F162" s="599" t="e">
        <f>'Comm &amp; Citizen Services'!#REF!+IT!G77+'Economy, Regen &amp; Sustainability'!G90+'Corporate Property'!G81+'[1]App 3'!H84+'Corp Comms'!G57+'Comm Safety'!G66+'Hsg Services'!G79+People!G99+Companies!G79+'Fin Serv'!G72+'L&amp;G'!G65+'Chief Exec'!G52</f>
        <v>#REF!</v>
      </c>
      <c r="G162" s="404"/>
    </row>
    <row r="163" spans="1:7" x14ac:dyDescent="0.3">
      <c r="C163" s="217" t="s">
        <v>55</v>
      </c>
      <c r="D163" s="599" t="e">
        <f>'Comm &amp; Citizen Services'!#REF!+IT!#REF!+'Economy, Regen &amp; Sustainability'!F91+'Corporate Property'!F82+'[1]App 3'!F85+'Corp Comms'!F58+'Comm Safety'!F67+'Hsg Services'!F80+People!F100+Companies!F80+'Fin Serv'!F73+'L&amp;G'!F66+'Chief Exec'!F53</f>
        <v>#REF!</v>
      </c>
      <c r="E163" s="404" t="e">
        <f>'Comm &amp; Citizen Services'!F78+IT!F78+'Economy, Regen &amp; Sustainability'!#REF!+'Corporate Property'!#REF!+'[1]App 3'!G85+'Corp Comms'!#REF!+'Comm Safety'!#REF!+'Hsg Services'!#REF!+People!#REF!+Companies!#REF!+'Fin Serv'!#REF!+'L&amp;G'!#REF!+'Chief Exec'!#REF!</f>
        <v>#REF!</v>
      </c>
      <c r="F163" s="599" t="e">
        <f>'Comm &amp; Citizen Services'!#REF!+IT!G78+'Economy, Regen &amp; Sustainability'!G91+'Corporate Property'!G82+'[1]App 3'!H85+'Corp Comms'!G58+'Comm Safety'!G67+'Hsg Services'!G80+People!G100+Companies!G80+'Fin Serv'!G73+'L&amp;G'!G66+'Chief Exec'!G53</f>
        <v>#REF!</v>
      </c>
      <c r="G163" s="404"/>
    </row>
    <row r="164" spans="1:7" x14ac:dyDescent="0.3">
      <c r="C164" s="217" t="s">
        <v>56</v>
      </c>
      <c r="D164" s="599" t="e">
        <f>'Comm &amp; Citizen Services'!#REF!+IT!#REF!+'Economy, Regen &amp; Sustainability'!F92+'Corporate Property'!F83+'[1]App 3'!F86+'Corp Comms'!F59+'Comm Safety'!F68+'Hsg Services'!F81+People!F101+Companies!F81+'Fin Serv'!F74+'L&amp;G'!F67+'Chief Exec'!F54</f>
        <v>#REF!</v>
      </c>
      <c r="E164" s="404" t="e">
        <f>'Comm &amp; Citizen Services'!F79+IT!F79+'Economy, Regen &amp; Sustainability'!#REF!+'Corporate Property'!#REF!+'[1]App 3'!G86+'Corp Comms'!#REF!+'Comm Safety'!#REF!+'Hsg Services'!#REF!+People!#REF!+Companies!#REF!+'Fin Serv'!#REF!+'L&amp;G'!#REF!+'Chief Exec'!#REF!</f>
        <v>#REF!</v>
      </c>
      <c r="F164" s="599" t="e">
        <f>'Comm &amp; Citizen Services'!#REF!+IT!G79+'Economy, Regen &amp; Sustainability'!G92+'Corporate Property'!G83+'[1]App 3'!H86+'Corp Comms'!G59+'Comm Safety'!G68+'Hsg Services'!G81+People!G101+Companies!G81+'Fin Serv'!G74+'L&amp;G'!G67+'Chief Exec'!G54</f>
        <v>#REF!</v>
      </c>
      <c r="G164" s="404"/>
    </row>
    <row r="165" spans="1:7" x14ac:dyDescent="0.3">
      <c r="C165" s="217" t="s">
        <v>57</v>
      </c>
      <c r="D165" s="599" t="e">
        <f>SUM(D162:D164)</f>
        <v>#REF!</v>
      </c>
      <c r="E165" s="404" t="e">
        <f t="shared" ref="E165:F165" si="103">SUM(E162:E164)</f>
        <v>#REF!</v>
      </c>
      <c r="F165" s="599" t="e">
        <f t="shared" si="103"/>
        <v>#REF!</v>
      </c>
      <c r="G165" s="404"/>
    </row>
    <row r="167" spans="1:7" x14ac:dyDescent="0.3">
      <c r="A167" s="126" t="s">
        <v>12</v>
      </c>
      <c r="C167" s="217" t="s">
        <v>50</v>
      </c>
      <c r="D167" s="409" t="s">
        <v>51</v>
      </c>
      <c r="E167" s="12" t="s">
        <v>52</v>
      </c>
      <c r="F167" s="409" t="s">
        <v>53</v>
      </c>
      <c r="G167" s="12"/>
    </row>
    <row r="168" spans="1:7" x14ac:dyDescent="0.3">
      <c r="C168" s="217" t="s">
        <v>54</v>
      </c>
      <c r="D168" s="599" t="e">
        <f ca="1">'Comm &amp; Citizen Services'!#REF!+IT!#REF!+'Economy, Regen &amp; Sustainability'!F96+'Corporate Property'!F87+'[1]App 3'!F90+'Corp Comms'!F63+'Comm Safety'!F72+'Hsg Services'!F85+People!F105+Companies!F85+'Fin Serv'!F78+'L&amp;G'!F71+'Chief Exec'!F58</f>
        <v>#REF!</v>
      </c>
      <c r="E168" s="404" t="e">
        <f>'Comm &amp; Citizen Services'!F83+IT!F83+'Economy, Regen &amp; Sustainability'!#REF!+'Corporate Property'!#REF!+'[1]App 3'!G90+'Corp Comms'!#REF!+'Comm Safety'!#REF!+'Hsg Services'!#REF!+People!#REF!+Companies!#REF!+'Fin Serv'!#REF!+'L&amp;G'!#REF!+'Chief Exec'!#REF!</f>
        <v>#REF!</v>
      </c>
      <c r="F168" s="599" t="e">
        <f ca="1">'Comm &amp; Citizen Services'!#REF!+IT!G83+'Economy, Regen &amp; Sustainability'!G96+'Corporate Property'!G87+'[1]App 3'!H90+'Corp Comms'!G63+'Comm Safety'!G72+'Hsg Services'!G85+People!G105+Companies!G85+'Fin Serv'!G78+'L&amp;G'!G71+'Chief Exec'!G58</f>
        <v>#REF!</v>
      </c>
      <c r="G168" s="404"/>
    </row>
    <row r="169" spans="1:7" x14ac:dyDescent="0.3">
      <c r="C169" s="217" t="s">
        <v>55</v>
      </c>
      <c r="D169" s="599" t="e">
        <f ca="1">'Comm &amp; Citizen Services'!#REF!+IT!#REF!+'Economy, Regen &amp; Sustainability'!F97+'Corporate Property'!F88+'[1]App 3'!F91+'Corp Comms'!F64+'Comm Safety'!F73+'Hsg Services'!F86+People!F106+Companies!F86+'Fin Serv'!F79+'L&amp;G'!F72+'Chief Exec'!F59</f>
        <v>#REF!</v>
      </c>
      <c r="E169" s="404" t="e">
        <f>'Comm &amp; Citizen Services'!F84+IT!F84+'Economy, Regen &amp; Sustainability'!#REF!+'Corporate Property'!#REF!+'[1]App 3'!G91+'Corp Comms'!#REF!+'Comm Safety'!#REF!+'Hsg Services'!#REF!+People!#REF!+Companies!#REF!+'Fin Serv'!#REF!+'L&amp;G'!#REF!+'Chief Exec'!#REF!</f>
        <v>#REF!</v>
      </c>
      <c r="F169" s="599" t="e">
        <f ca="1">'Comm &amp; Citizen Services'!#REF!+IT!G84+'Economy, Regen &amp; Sustainability'!G97+'Corporate Property'!G88+'[1]App 3'!H91+'Corp Comms'!G64+'Comm Safety'!G73+'Hsg Services'!G86+People!G106+Companies!G86+'Fin Serv'!G79+'L&amp;G'!G72+'Chief Exec'!G59</f>
        <v>#REF!</v>
      </c>
      <c r="G169" s="404"/>
    </row>
    <row r="170" spans="1:7" x14ac:dyDescent="0.3">
      <c r="C170" s="217" t="s">
        <v>56</v>
      </c>
      <c r="D170" s="599" t="e">
        <f ca="1">'Comm &amp; Citizen Services'!#REF!+IT!#REF!+'Economy, Regen &amp; Sustainability'!F98+'Corporate Property'!F89+'[1]App 3'!F92+'Corp Comms'!F65+'Comm Safety'!F74+'Hsg Services'!F87+People!F107+Companies!F87+'Fin Serv'!F80+'L&amp;G'!F73+'Chief Exec'!F60</f>
        <v>#REF!</v>
      </c>
      <c r="E170" s="404" t="e">
        <f>'Comm &amp; Citizen Services'!F85+IT!F85+'Economy, Regen &amp; Sustainability'!#REF!+'Corporate Property'!#REF!+'[1]App 3'!G92+'Corp Comms'!#REF!+'Comm Safety'!#REF!+'Hsg Services'!#REF!+People!#REF!+Companies!#REF!+'Fin Serv'!#REF!+'L&amp;G'!#REF!+'Chief Exec'!#REF!</f>
        <v>#REF!</v>
      </c>
      <c r="F170" s="599" t="e">
        <f ca="1">'Comm &amp; Citizen Services'!#REF!+IT!G85+'Economy, Regen &amp; Sustainability'!G98+'Corporate Property'!G89+'[1]App 3'!H92+'Corp Comms'!G65+'Comm Safety'!G74+'Hsg Services'!G87+People!G107+Companies!G87+'Fin Serv'!G80+'L&amp;G'!G73+'Chief Exec'!G60</f>
        <v>#REF!</v>
      </c>
      <c r="G170" s="404"/>
    </row>
    <row r="171" spans="1:7" x14ac:dyDescent="0.3">
      <c r="C171" s="217" t="s">
        <v>57</v>
      </c>
      <c r="D171" s="599" t="e">
        <f ca="1">SUM(D168:D170)</f>
        <v>#REF!</v>
      </c>
      <c r="E171" s="404" t="e">
        <f t="shared" ref="E171:F171" si="104">SUM(E168:E170)</f>
        <v>#REF!</v>
      </c>
      <c r="F171" s="599" t="e">
        <f t="shared" ca="1" si="104"/>
        <v>#REF!</v>
      </c>
      <c r="G171" s="404"/>
    </row>
    <row r="173" spans="1:7" x14ac:dyDescent="0.3">
      <c r="A173" s="126" t="s">
        <v>58</v>
      </c>
      <c r="C173" s="217" t="s">
        <v>50</v>
      </c>
      <c r="D173" s="409" t="s">
        <v>51</v>
      </c>
      <c r="E173" s="12" t="s">
        <v>52</v>
      </c>
      <c r="F173" s="409" t="s">
        <v>53</v>
      </c>
      <c r="G173" s="12"/>
    </row>
    <row r="174" spans="1:7" x14ac:dyDescent="0.3">
      <c r="C174" s="217" t="s">
        <v>54</v>
      </c>
      <c r="D174" s="599" t="e">
        <f>'Comm &amp; Citizen Services'!#REF!+IT!#REF!+'Economy, Regen &amp; Sustainability'!F102+'Corporate Property'!F93+'[1]App 3'!F96+'Corp Comms'!F69+'Comm Safety'!F78+'Hsg Services'!F91+People!F111+Companies!F91+'Fin Serv'!F84+'L&amp;G'!F77+'Chief Exec'!F64</f>
        <v>#REF!</v>
      </c>
      <c r="E174" s="404" t="e">
        <f>'Comm &amp; Citizen Services'!F89+IT!F89+'Economy, Regen &amp; Sustainability'!#REF!+'Corporate Property'!#REF!+'[1]App 3'!G96+'Corp Comms'!#REF!+'Comm Safety'!#REF!+'Hsg Services'!#REF!+People!#REF!+Companies!#REF!+'Fin Serv'!#REF!+'L&amp;G'!#REF!+'Chief Exec'!#REF!</f>
        <v>#REF!</v>
      </c>
      <c r="F174" s="599" t="e">
        <f>'Comm &amp; Citizen Services'!#REF!+IT!G89+'Economy, Regen &amp; Sustainability'!G102+'Corporate Property'!G93+'[1]App 3'!H96+'Corp Comms'!G69+'Comm Safety'!G78+'Hsg Services'!G91+People!G111+Companies!G91+'Fin Serv'!G84+'L&amp;G'!G77+'Chief Exec'!G64</f>
        <v>#REF!</v>
      </c>
      <c r="G174" s="404"/>
    </row>
    <row r="175" spans="1:7" x14ac:dyDescent="0.3">
      <c r="C175" s="217" t="s">
        <v>55</v>
      </c>
      <c r="D175" s="599" t="e">
        <f>'Comm &amp; Citizen Services'!#REF!+IT!#REF!+'Economy, Regen &amp; Sustainability'!F103+'Corporate Property'!F94+'[1]App 3'!F97+'Corp Comms'!F70+'Comm Safety'!F79+'Hsg Services'!F92+People!F112+Companies!F92+'Fin Serv'!F85+'L&amp;G'!F78+'Chief Exec'!F65</f>
        <v>#REF!</v>
      </c>
      <c r="E175" s="404" t="e">
        <f>'Comm &amp; Citizen Services'!F90+IT!F90+'Economy, Regen &amp; Sustainability'!#REF!+'Corporate Property'!#REF!+'[1]App 3'!G97+'Corp Comms'!#REF!+'Comm Safety'!#REF!+'Hsg Services'!#REF!+People!#REF!+Companies!#REF!+'Fin Serv'!#REF!+'L&amp;G'!#REF!+'Chief Exec'!#REF!</f>
        <v>#REF!</v>
      </c>
      <c r="F175" s="599" t="e">
        <f>'Comm &amp; Citizen Services'!#REF!+IT!G90+'Economy, Regen &amp; Sustainability'!G103+'Corporate Property'!G94+'[1]App 3'!H97+'Corp Comms'!G70+'Comm Safety'!G79+'Hsg Services'!G92+People!G112+Companies!G92+'Fin Serv'!G85+'L&amp;G'!G78+'Chief Exec'!G65</f>
        <v>#REF!</v>
      </c>
      <c r="G175" s="404"/>
    </row>
    <row r="176" spans="1:7" x14ac:dyDescent="0.3">
      <c r="C176" s="217" t="s">
        <v>56</v>
      </c>
      <c r="D176" s="599" t="e">
        <f>'Comm &amp; Citizen Services'!#REF!+IT!#REF!+'Economy, Regen &amp; Sustainability'!F104+'Corporate Property'!F95+'[1]App 3'!F98+'Corp Comms'!F71+'Comm Safety'!F80+'Hsg Services'!F93+People!F113+Companies!F93+'Fin Serv'!F86+'L&amp;G'!F79+'Chief Exec'!F66</f>
        <v>#REF!</v>
      </c>
      <c r="E176" s="404" t="e">
        <f>'Comm &amp; Citizen Services'!F91+IT!F91+'Economy, Regen &amp; Sustainability'!#REF!+'Corporate Property'!#REF!+'[1]App 3'!G98+'Corp Comms'!#REF!+'Comm Safety'!#REF!+'Hsg Services'!#REF!+People!#REF!+Companies!#REF!+'Fin Serv'!#REF!+'L&amp;G'!#REF!+'Chief Exec'!#REF!</f>
        <v>#REF!</v>
      </c>
      <c r="F176" s="599" t="e">
        <f>'Comm &amp; Citizen Services'!#REF!+IT!G91+'Economy, Regen &amp; Sustainability'!G104+'Corporate Property'!G95+'[1]App 3'!H98+'Corp Comms'!G71+'Comm Safety'!G80+'Hsg Services'!G93+People!G113+Companies!G93+'Fin Serv'!G86+'L&amp;G'!G79+'Chief Exec'!G66</f>
        <v>#REF!</v>
      </c>
      <c r="G176" s="404"/>
    </row>
    <row r="177" spans="1:13" x14ac:dyDescent="0.3">
      <c r="C177" s="217" t="s">
        <v>57</v>
      </c>
      <c r="D177" s="599" t="e">
        <f>SUM(D174:D176)</f>
        <v>#REF!</v>
      </c>
      <c r="E177" s="404" t="e">
        <f t="shared" ref="E177:F177" si="105">SUM(E174:E176)</f>
        <v>#REF!</v>
      </c>
      <c r="F177" s="599" t="e">
        <f t="shared" si="105"/>
        <v>#REF!</v>
      </c>
      <c r="G177" s="404"/>
    </row>
    <row r="182" spans="1:13" x14ac:dyDescent="0.3">
      <c r="B182" s="708"/>
      <c r="C182" s="708"/>
      <c r="D182" s="708"/>
      <c r="E182" s="708"/>
      <c r="J182" s="604"/>
      <c r="K182" s="292"/>
      <c r="M182" s="292"/>
    </row>
    <row r="183" spans="1:13" x14ac:dyDescent="0.3">
      <c r="B183" s="708"/>
      <c r="C183" s="708"/>
      <c r="D183" s="708"/>
      <c r="E183" s="708"/>
      <c r="G183" s="292"/>
      <c r="I183" s="292"/>
      <c r="K183" s="292"/>
      <c r="M183" s="292"/>
    </row>
    <row r="184" spans="1:13" x14ac:dyDescent="0.3">
      <c r="B184" s="708"/>
      <c r="C184" s="708"/>
      <c r="D184" s="708"/>
      <c r="E184" s="708"/>
      <c r="K184" s="292"/>
      <c r="M184" s="292"/>
    </row>
    <row r="185" spans="1:13" x14ac:dyDescent="0.3">
      <c r="B185" s="708"/>
      <c r="C185" s="708"/>
      <c r="D185" s="708"/>
      <c r="E185" s="708"/>
      <c r="K185" s="292"/>
      <c r="M185" s="292"/>
    </row>
    <row r="186" spans="1:13" x14ac:dyDescent="0.3">
      <c r="B186" s="708"/>
      <c r="C186" s="708"/>
      <c r="D186" s="708"/>
      <c r="E186" s="708"/>
      <c r="K186" s="292"/>
      <c r="M186" s="292"/>
    </row>
    <row r="187" spans="1:13" x14ac:dyDescent="0.3">
      <c r="B187" s="708"/>
      <c r="C187" s="708"/>
      <c r="D187" s="708"/>
      <c r="E187" s="708"/>
      <c r="K187" s="292"/>
      <c r="M187" s="292"/>
    </row>
    <row r="188" spans="1:13" x14ac:dyDescent="0.3">
      <c r="B188" s="708"/>
      <c r="C188" s="708"/>
      <c r="D188" s="708"/>
      <c r="E188" s="708"/>
      <c r="K188" s="292"/>
      <c r="M188" s="292"/>
    </row>
    <row r="189" spans="1:13" x14ac:dyDescent="0.3">
      <c r="B189" s="708"/>
      <c r="C189" s="708"/>
      <c r="D189" s="708"/>
      <c r="E189" s="708"/>
      <c r="K189" s="292"/>
      <c r="M189" s="292"/>
    </row>
    <row r="190" spans="1:13" x14ac:dyDescent="0.3">
      <c r="B190" s="708"/>
      <c r="C190" s="708"/>
      <c r="D190" s="708"/>
      <c r="E190" s="708"/>
    </row>
    <row r="191" spans="1:13" x14ac:dyDescent="0.3">
      <c r="B191" s="708"/>
      <c r="C191" s="708"/>
      <c r="D191" s="708"/>
      <c r="E191" s="708"/>
    </row>
    <row r="192" spans="1:13" x14ac:dyDescent="0.3">
      <c r="A192" s="708"/>
      <c r="B192" s="708"/>
      <c r="C192" s="708"/>
      <c r="D192" s="708"/>
      <c r="E192" s="708"/>
      <c r="F192" s="708"/>
    </row>
    <row r="193" spans="1:9" x14ac:dyDescent="0.3">
      <c r="A193" s="708"/>
      <c r="B193" s="708"/>
      <c r="C193" s="708"/>
      <c r="D193" s="708"/>
      <c r="E193" s="708"/>
      <c r="F193" s="708"/>
      <c r="I193" s="292"/>
    </row>
    <row r="194" spans="1:9" x14ac:dyDescent="0.3">
      <c r="A194" s="708"/>
      <c r="B194" s="708"/>
      <c r="C194" s="708"/>
      <c r="D194" s="708"/>
      <c r="E194" s="708"/>
      <c r="F194" s="708"/>
    </row>
    <row r="195" spans="1:9" x14ac:dyDescent="0.3">
      <c r="A195" s="708"/>
      <c r="B195" s="708"/>
      <c r="C195" s="708"/>
      <c r="D195" s="708"/>
      <c r="E195" s="708"/>
      <c r="F195" s="708"/>
    </row>
    <row r="196" spans="1:9" x14ac:dyDescent="0.3">
      <c r="A196" s="708"/>
      <c r="B196" s="708"/>
      <c r="C196" s="708"/>
      <c r="D196" s="708"/>
      <c r="E196" s="708"/>
      <c r="F196" s="708"/>
    </row>
    <row r="197" spans="1:9" x14ac:dyDescent="0.3">
      <c r="A197" s="708"/>
      <c r="B197" s="708"/>
      <c r="C197" s="708"/>
      <c r="D197" s="708"/>
      <c r="E197" s="708"/>
      <c r="F197" s="708"/>
    </row>
    <row r="198" spans="1:9" x14ac:dyDescent="0.3">
      <c r="A198" s="708"/>
      <c r="B198" s="708"/>
      <c r="C198" s="708"/>
      <c r="D198" s="708"/>
      <c r="E198" s="708"/>
      <c r="F198" s="708"/>
    </row>
    <row r="199" spans="1:9" x14ac:dyDescent="0.3">
      <c r="A199" s="708"/>
      <c r="B199" s="708"/>
      <c r="C199" s="708"/>
      <c r="D199" s="708"/>
      <c r="E199" s="708"/>
      <c r="F199" s="708"/>
    </row>
  </sheetData>
  <customSheetViews>
    <customSheetView guid="{242A1D50-B023-4375-88F3-03330C83BB86}" showPageBreaks="1" fitToPage="1" printArea="1">
      <pane xSplit="1" ySplit="7" topLeftCell="V8" activePane="bottomRight" state="frozen"/>
      <selection pane="bottomRight" activeCell="AC34" sqref="AC34"/>
      <rowBreaks count="1" manualBreakCount="1">
        <brk id="40" max="25" man="1"/>
      </rowBreaks>
      <pageMargins left="0" right="0" top="0" bottom="0" header="0" footer="0"/>
      <pageSetup paperSize="9" scale="42" fitToHeight="0" orientation="landscape" r:id="rId1"/>
      <headerFooter alignWithMargins="0">
        <oddHeader>&amp;R&amp;"Arial,Bold"Appendix 3</oddHeader>
        <oddFooter>&amp;C&amp;P of &amp;N</oddFooter>
      </headerFooter>
    </customSheetView>
    <customSheetView guid="{01AEB2D8-BD25-4AF6-BA65-BE63A8CD4A28}" fitToPage="1">
      <pane xSplit="1" ySplit="7" topLeftCell="V8" activePane="bottomRight" state="frozen"/>
      <selection pane="bottomRight" activeCell="AC34" sqref="AC34"/>
      <rowBreaks count="1" manualBreakCount="1">
        <brk id="40" max="25" man="1"/>
      </rowBreaks>
      <pageMargins left="0" right="0" top="0" bottom="0" header="0" footer="0"/>
      <pageSetup paperSize="9" scale="42" fitToHeight="0" orientation="landscape" r:id="rId2"/>
      <headerFooter alignWithMargins="0">
        <oddHeader>&amp;R&amp;"Arial,Bold"Appendix 3</oddHeader>
        <oddFooter>&amp;C&amp;P of &amp;N</oddFooter>
      </headerFooter>
    </customSheetView>
    <customSheetView guid="{EC85F257-2A13-4044-B2FB-850030FFD6DE}" fitToPage="1" showRuler="0">
      <pane xSplit="1" ySplit="5.3913043478260869" topLeftCell="G7" activePane="bottomRight" state="frozen"/>
      <selection pane="bottomRight" activeCell="M20" sqref="M20"/>
      <rowBreaks count="2" manualBreakCount="2">
        <brk id="62" max="16" man="1"/>
        <brk id="122" max="16" man="1"/>
      </rowBreaks>
      <pageMargins left="0" right="0" top="0" bottom="0" header="0" footer="0"/>
      <pageSetup paperSize="8" scale="77" fitToHeight="2" orientation="landscape" verticalDpi="0" r:id="rId3"/>
      <headerFooter alignWithMargins="0"/>
    </customSheetView>
    <customSheetView guid="{08E17AC2-8BD7-43B4-BF01-BC1D56C64DA3}" fitToPage="1">
      <pane xSplit="1" ySplit="7" topLeftCell="V8" activePane="bottomRight" state="frozen"/>
      <selection pane="bottomRight" activeCell="AC34" sqref="AC34"/>
      <rowBreaks count="1" manualBreakCount="1">
        <brk id="40" max="25" man="1"/>
      </rowBreaks>
      <pageMargins left="0" right="0" top="0" bottom="0" header="0" footer="0"/>
      <pageSetup paperSize="9" scale="42" fitToHeight="0" orientation="landscape" r:id="rId4"/>
      <headerFooter alignWithMargins="0">
        <oddHeader>&amp;R&amp;"Arial,Bold"Appendix 3</oddHeader>
        <oddFooter>&amp;C&amp;P of &amp;N</oddFooter>
      </headerFooter>
    </customSheetView>
    <customSheetView guid="{AF24D40B-3224-4D60-8FCB-474B57921262}" fitToPage="1">
      <pane xSplit="1" ySplit="7" topLeftCell="V8" activePane="bottomRight" state="frozen"/>
      <selection pane="bottomRight" activeCell="AC34" sqref="AC34"/>
      <rowBreaks count="1" manualBreakCount="1">
        <brk id="40" max="25" man="1"/>
      </rowBreaks>
      <pageMargins left="0" right="0" top="0" bottom="0" header="0" footer="0"/>
      <pageSetup paperSize="9" scale="42" fitToHeight="0" orientation="landscape" r:id="rId5"/>
      <headerFooter alignWithMargins="0">
        <oddHeader>&amp;R&amp;"Arial,Bold"Appendix 3</oddHeader>
        <oddFooter>&amp;C&amp;P of &amp;N</oddFooter>
      </headerFooter>
    </customSheetView>
    <customSheetView guid="{7DE35345-7B21-4E32-A489-BC6087A604D4}" fitToPage="1">
      <pane xSplit="1" ySplit="7" topLeftCell="V104" activePane="bottomRight" state="frozen"/>
      <selection pane="bottomRight" activeCell="AC34" sqref="AC34"/>
      <rowBreaks count="1" manualBreakCount="1">
        <brk id="40" max="25" man="1"/>
      </rowBreaks>
      <pageMargins left="0" right="0" top="0" bottom="0" header="0" footer="0"/>
      <pageSetup paperSize="9" scale="42" fitToHeight="0" orientation="landscape" r:id="rId6"/>
      <headerFooter alignWithMargins="0">
        <oddHeader>&amp;R&amp;"Arial,Bold"Appendix 3</oddHeader>
        <oddFooter>&amp;C&amp;P of &amp;N</oddFooter>
      </headerFooter>
    </customSheetView>
    <customSheetView guid="{68DBCC23-D44C-47B1-B3B6-7917C1AB8AF4}" fitToPage="1">
      <pane xSplit="1" ySplit="7" topLeftCell="V104" activePane="bottomRight" state="frozen"/>
      <selection pane="bottomRight" activeCell="AC34" sqref="AC34"/>
      <rowBreaks count="1" manualBreakCount="1">
        <brk id="40" max="25" man="1"/>
      </rowBreaks>
      <pageMargins left="0" right="0" top="0" bottom="0" header="0" footer="0"/>
      <pageSetup paperSize="9" scale="42" fitToHeight="0" orientation="landscape" r:id="rId7"/>
      <headerFooter alignWithMargins="0">
        <oddHeader>&amp;R&amp;"Arial,Bold"Appendix 3</oddHeader>
        <oddFooter>&amp;C&amp;P of &amp;N</oddFooter>
      </headerFooter>
    </customSheetView>
    <customSheetView guid="{36F14ADE-748F-47F6-B747-5BE227F556B7}" showPageBreaks="1" fitToPage="1" printArea="1">
      <pane xSplit="1" ySplit="7" topLeftCell="B92" activePane="bottomRight" state="frozen"/>
      <selection pane="bottomRight" activeCell="AC34" sqref="AC34"/>
      <rowBreaks count="1" manualBreakCount="1">
        <brk id="40" max="25" man="1"/>
      </rowBreaks>
      <pageMargins left="0" right="0" top="0" bottom="0" header="0" footer="0"/>
      <pageSetup paperSize="9" scale="42" fitToHeight="0" orientation="landscape" r:id="rId8"/>
      <headerFooter alignWithMargins="0">
        <oddHeader>&amp;R&amp;"Arial,Bold"Appendix 3</oddHeader>
        <oddFooter>&amp;C&amp;P of &amp;N</oddFooter>
      </headerFooter>
    </customSheetView>
  </customSheetViews>
  <mergeCells count="47">
    <mergeCell ref="AB41:AC41"/>
    <mergeCell ref="AB59:AC59"/>
    <mergeCell ref="AB78:AC78"/>
    <mergeCell ref="M79:N79"/>
    <mergeCell ref="M6:N6"/>
    <mergeCell ref="M42:N42"/>
    <mergeCell ref="M24:N24"/>
    <mergeCell ref="M60:N60"/>
    <mergeCell ref="O6:P6"/>
    <mergeCell ref="O42:P42"/>
    <mergeCell ref="O24:P24"/>
    <mergeCell ref="O60:P60"/>
    <mergeCell ref="O79:P79"/>
    <mergeCell ref="T41:U41"/>
    <mergeCell ref="T78:U78"/>
    <mergeCell ref="T59:U59"/>
    <mergeCell ref="K79:L79"/>
    <mergeCell ref="K6:L6"/>
    <mergeCell ref="K42:L42"/>
    <mergeCell ref="K24:L24"/>
    <mergeCell ref="K60:L60"/>
    <mergeCell ref="C79:D79"/>
    <mergeCell ref="I79:J79"/>
    <mergeCell ref="E79:F79"/>
    <mergeCell ref="C42:D42"/>
    <mergeCell ref="E42:F42"/>
    <mergeCell ref="C60:D60"/>
    <mergeCell ref="E60:F60"/>
    <mergeCell ref="G60:H60"/>
    <mergeCell ref="I60:J60"/>
    <mergeCell ref="G42:H42"/>
    <mergeCell ref="I42:J42"/>
    <mergeCell ref="G79:H79"/>
    <mergeCell ref="A1:AC1"/>
    <mergeCell ref="A2:AC2"/>
    <mergeCell ref="E6:F6"/>
    <mergeCell ref="G6:H6"/>
    <mergeCell ref="C6:D6"/>
    <mergeCell ref="T5:U5"/>
    <mergeCell ref="I6:J6"/>
    <mergeCell ref="C24:D24"/>
    <mergeCell ref="E24:F24"/>
    <mergeCell ref="G24:H24"/>
    <mergeCell ref="I24:J24"/>
    <mergeCell ref="AB5:AC5"/>
    <mergeCell ref="AB23:AC23"/>
    <mergeCell ref="T23:U23"/>
  </mergeCells>
  <phoneticPr fontId="16" type="noConversion"/>
  <pageMargins left="0.74803149606299213" right="0.74803149606299213" top="0.98425196850393704" bottom="0.98425196850393704" header="0.51181102362204722" footer="0.51181102362204722"/>
  <pageSetup paperSize="9" scale="49" fitToHeight="0" orientation="landscape" r:id="rId9"/>
  <headerFooter alignWithMargins="0">
    <oddHeader>&amp;R&amp;"Arial,Bold"Appendix 3</oddHeader>
    <oddFooter>&amp;C&amp;P of &amp;N</oddFooter>
  </headerFooter>
  <rowBreaks count="1" manualBreakCount="1">
    <brk id="4"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theme="7" tint="0.59999389629810485"/>
    <pageSetUpPr fitToPage="1"/>
  </sheetPr>
  <dimension ref="A1:BS104"/>
  <sheetViews>
    <sheetView zoomScale="80" zoomScaleNormal="80" workbookViewId="0">
      <pane ySplit="3" topLeftCell="A26" activePane="bottomLeft" state="frozen"/>
      <selection activeCell="A61" sqref="A61"/>
      <selection pane="bottomLeft" activeCell="C28" sqref="C28"/>
    </sheetView>
  </sheetViews>
  <sheetFormatPr defaultColWidth="9.453125" defaultRowHeight="12.5" x14ac:dyDescent="0.25"/>
  <cols>
    <col min="1" max="1" width="8.453125" style="29" customWidth="1"/>
    <col min="2" max="2" width="20.453125" style="34" customWidth="1"/>
    <col min="3" max="3" width="63.54296875" style="34" customWidth="1"/>
    <col min="4" max="4" width="3" style="833" customWidth="1"/>
    <col min="5" max="5" width="10.54296875" style="834" customWidth="1"/>
    <col min="6" max="9" width="10.54296875" style="34" customWidth="1"/>
    <col min="10" max="10" width="2.54296875" style="833" customWidth="1"/>
    <col min="11" max="15" width="8.453125" style="34" customWidth="1"/>
    <col min="16" max="69" width="9.453125" style="144"/>
    <col min="70" max="16384" width="9.453125" style="34"/>
  </cols>
  <sheetData>
    <row r="1" spans="1:71" ht="34.5" customHeight="1" x14ac:dyDescent="0.25">
      <c r="A1" s="111"/>
      <c r="B1" s="272" t="s">
        <v>30</v>
      </c>
      <c r="C1" s="272"/>
      <c r="D1" s="819"/>
      <c r="E1" s="819"/>
      <c r="F1" s="272"/>
      <c r="G1" s="272"/>
      <c r="H1" s="272"/>
      <c r="I1" s="272"/>
      <c r="K1" s="274"/>
      <c r="L1" s="274"/>
      <c r="M1" s="274"/>
      <c r="N1" s="274"/>
    </row>
    <row r="2" spans="1:71" s="31" customFormat="1" ht="21.75" customHeight="1" x14ac:dyDescent="0.25">
      <c r="A2" s="40"/>
      <c r="B2" s="39"/>
      <c r="C2" s="41" t="s">
        <v>78</v>
      </c>
      <c r="D2" s="820"/>
      <c r="E2" s="821"/>
      <c r="F2" s="182" t="s">
        <v>79</v>
      </c>
      <c r="G2" s="182" t="s">
        <v>80</v>
      </c>
      <c r="H2" s="182" t="s">
        <v>81</v>
      </c>
      <c r="I2" s="182" t="s">
        <v>82</v>
      </c>
      <c r="J2" s="839"/>
      <c r="K2" s="239"/>
      <c r="L2" s="239"/>
      <c r="M2" s="239"/>
      <c r="N2" s="239"/>
      <c r="O2" s="239"/>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34"/>
      <c r="BS2" s="34"/>
    </row>
    <row r="3" spans="1:71" s="31" customFormat="1" ht="50.15" customHeight="1" x14ac:dyDescent="0.25">
      <c r="A3" s="50"/>
      <c r="B3" s="39"/>
      <c r="C3" s="41"/>
      <c r="D3" s="820"/>
      <c r="E3" s="821" t="s">
        <v>83</v>
      </c>
      <c r="F3" s="182" t="s">
        <v>84</v>
      </c>
      <c r="G3" s="182" t="s">
        <v>84</v>
      </c>
      <c r="H3" s="182" t="s">
        <v>84</v>
      </c>
      <c r="I3" s="182" t="s">
        <v>84</v>
      </c>
      <c r="J3" s="839"/>
      <c r="K3" s="183" t="s">
        <v>79</v>
      </c>
      <c r="L3" s="183" t="s">
        <v>80</v>
      </c>
      <c r="M3" s="183" t="s">
        <v>81</v>
      </c>
      <c r="N3" s="183" t="s">
        <v>82</v>
      </c>
      <c r="O3" s="428" t="s">
        <v>35</v>
      </c>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34"/>
      <c r="BS3" s="34"/>
    </row>
    <row r="4" spans="1:71" s="31" customFormat="1" ht="15.75" customHeight="1" x14ac:dyDescent="0.25">
      <c r="A4" s="50"/>
      <c r="B4" s="39"/>
      <c r="C4" s="41"/>
      <c r="D4" s="820"/>
      <c r="E4" s="822"/>
      <c r="F4" s="135"/>
      <c r="G4" s="135"/>
      <c r="H4" s="135"/>
      <c r="I4" s="135"/>
      <c r="J4" s="840"/>
      <c r="K4" s="44"/>
      <c r="L4" s="44"/>
      <c r="M4" s="44"/>
      <c r="N4" s="44"/>
      <c r="O4" s="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34"/>
      <c r="BS4" s="34"/>
    </row>
    <row r="5" spans="1:71" s="31" customFormat="1" ht="14" x14ac:dyDescent="0.25">
      <c r="A5" s="50"/>
      <c r="B5" s="41" t="s">
        <v>8</v>
      </c>
      <c r="C5" s="39"/>
      <c r="D5" s="810"/>
      <c r="E5" s="808"/>
      <c r="F5" s="136"/>
      <c r="G5" s="136"/>
      <c r="H5" s="136"/>
      <c r="I5" s="136"/>
      <c r="J5" s="810"/>
      <c r="K5" s="62"/>
      <c r="L5" s="62"/>
      <c r="M5" s="62"/>
      <c r="N5" s="62"/>
      <c r="O5" s="62"/>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34"/>
      <c r="BS5" s="34"/>
    </row>
    <row r="6" spans="1:71" s="31" customFormat="1" ht="14" x14ac:dyDescent="0.25">
      <c r="A6" s="50"/>
      <c r="B6" s="51"/>
      <c r="C6" s="52"/>
      <c r="D6" s="823"/>
      <c r="E6" s="824"/>
      <c r="F6" s="184"/>
      <c r="G6" s="184"/>
      <c r="H6" s="184"/>
      <c r="I6" s="184"/>
      <c r="J6" s="810"/>
      <c r="K6" s="54"/>
      <c r="L6" s="54"/>
      <c r="M6" s="54"/>
      <c r="N6" s="54"/>
      <c r="O6" s="54">
        <f>+SUM(K6:N6)</f>
        <v>0</v>
      </c>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34"/>
      <c r="BS6" s="34"/>
    </row>
    <row r="7" spans="1:71" s="31" customFormat="1" ht="14" x14ac:dyDescent="0.25">
      <c r="A7" s="50"/>
      <c r="B7" s="55"/>
      <c r="C7" s="56"/>
      <c r="D7" s="816"/>
      <c r="E7" s="808"/>
      <c r="F7" s="137"/>
      <c r="G7" s="137"/>
      <c r="H7" s="137"/>
      <c r="I7" s="137"/>
      <c r="J7" s="810"/>
      <c r="K7" s="57"/>
      <c r="L7" s="57"/>
      <c r="M7" s="57"/>
      <c r="N7" s="57"/>
      <c r="O7" s="57"/>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34"/>
      <c r="BS7" s="34"/>
    </row>
    <row r="8" spans="1:71" s="31" customFormat="1" ht="15" customHeight="1" x14ac:dyDescent="0.25">
      <c r="A8" s="50"/>
      <c r="B8" s="41" t="s">
        <v>85</v>
      </c>
      <c r="C8" s="58"/>
      <c r="D8" s="825"/>
      <c r="E8" s="808"/>
      <c r="F8" s="185">
        <f>SUM(F6:F7)</f>
        <v>0</v>
      </c>
      <c r="G8" s="185">
        <f>SUM(G6:G7)</f>
        <v>0</v>
      </c>
      <c r="H8" s="185">
        <f>SUM(H6:H7)</f>
        <v>0</v>
      </c>
      <c r="I8" s="185">
        <f>SUM(I6:I7)</f>
        <v>0</v>
      </c>
      <c r="J8" s="810"/>
      <c r="K8" s="185">
        <f>SUM(K6:K7)</f>
        <v>0</v>
      </c>
      <c r="L8" s="185">
        <f>SUM(L6:L7)</f>
        <v>0</v>
      </c>
      <c r="M8" s="185">
        <f>SUM(M6:M7)</f>
        <v>0</v>
      </c>
      <c r="N8" s="185">
        <f>SUM(N6:N7)</f>
        <v>0</v>
      </c>
      <c r="O8" s="185">
        <f>SUM(O6:O7)</f>
        <v>0</v>
      </c>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34"/>
      <c r="BS8" s="34"/>
    </row>
    <row r="9" spans="1:71" s="38" customFormat="1" ht="14" x14ac:dyDescent="0.25">
      <c r="A9" s="105"/>
      <c r="B9" s="104"/>
      <c r="C9" s="104"/>
      <c r="D9" s="820"/>
      <c r="E9" s="821"/>
      <c r="F9" s="99"/>
      <c r="G9" s="99"/>
      <c r="H9" s="99"/>
      <c r="I9" s="99"/>
      <c r="J9" s="810"/>
      <c r="K9" s="145"/>
      <c r="L9" s="145"/>
      <c r="M9" s="145"/>
      <c r="N9" s="145"/>
      <c r="O9" s="12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row>
    <row r="10" spans="1:71" s="38" customFormat="1" ht="14" x14ac:dyDescent="0.25">
      <c r="A10" s="105"/>
      <c r="B10" s="104" t="s">
        <v>9</v>
      </c>
      <c r="C10" s="67"/>
      <c r="D10" s="810"/>
      <c r="E10" s="808"/>
      <c r="F10" s="142"/>
      <c r="G10" s="142"/>
      <c r="H10" s="142"/>
      <c r="I10" s="142"/>
      <c r="J10" s="810"/>
      <c r="K10" s="143"/>
      <c r="L10" s="143"/>
      <c r="M10" s="143"/>
      <c r="N10" s="143"/>
      <c r="O10" s="143"/>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row>
    <row r="11" spans="1:71" ht="28" x14ac:dyDescent="0.25">
      <c r="A11" s="105">
        <f>A6+1</f>
        <v>1</v>
      </c>
      <c r="B11" s="847" t="s">
        <v>283</v>
      </c>
      <c r="C11" s="639" t="s">
        <v>284</v>
      </c>
      <c r="D11" s="823"/>
      <c r="E11" s="824"/>
      <c r="F11" s="638">
        <f>-60+60</f>
        <v>0</v>
      </c>
      <c r="G11" s="638"/>
      <c r="H11" s="654"/>
      <c r="I11" s="654"/>
      <c r="J11" s="810"/>
      <c r="K11" s="642">
        <f>-1+1</f>
        <v>0</v>
      </c>
      <c r="L11" s="642"/>
      <c r="M11" s="642"/>
      <c r="N11" s="642"/>
      <c r="O11" s="642">
        <f t="shared" ref="O11:O12" si="0">+SUM(K11:N11)</f>
        <v>0</v>
      </c>
      <c r="P11" s="818"/>
      <c r="Q11" s="818"/>
      <c r="R11" s="818"/>
      <c r="S11" s="818"/>
      <c r="T11" s="818"/>
      <c r="U11" s="818"/>
      <c r="V11" s="818"/>
      <c r="W11" s="818"/>
      <c r="X11" s="818"/>
      <c r="Y11" s="818"/>
      <c r="Z11" s="818"/>
      <c r="AA11" s="818"/>
      <c r="AB11" s="818"/>
      <c r="AC11" s="818"/>
      <c r="AD11" s="818"/>
      <c r="AE11" s="818"/>
      <c r="AF11" s="818"/>
      <c r="AG11" s="818"/>
      <c r="AH11" s="818"/>
      <c r="AI11" s="818"/>
      <c r="AJ11" s="818"/>
      <c r="AK11" s="818"/>
      <c r="AL11" s="818"/>
      <c r="AM11" s="818"/>
      <c r="AN11" s="818"/>
      <c r="AO11" s="818"/>
      <c r="AP11" s="818"/>
      <c r="AQ11" s="818"/>
      <c r="AR11" s="818"/>
      <c r="AS11" s="818"/>
      <c r="AT11" s="818"/>
      <c r="AU11" s="818"/>
      <c r="AV11" s="818"/>
      <c r="AW11" s="818"/>
      <c r="AX11" s="818"/>
      <c r="AY11" s="818"/>
      <c r="AZ11" s="818"/>
      <c r="BA11" s="818"/>
      <c r="BB11" s="818"/>
      <c r="BC11" s="818"/>
      <c r="BD11" s="818"/>
      <c r="BE11" s="818"/>
      <c r="BF11" s="818"/>
      <c r="BG11" s="818"/>
      <c r="BH11" s="818"/>
      <c r="BI11" s="818"/>
      <c r="BJ11" s="818"/>
      <c r="BK11" s="818"/>
      <c r="BL11" s="818"/>
      <c r="BM11" s="818"/>
      <c r="BN11" s="818"/>
      <c r="BO11" s="818"/>
      <c r="BP11" s="818"/>
      <c r="BQ11" s="818"/>
    </row>
    <row r="12" spans="1:71" ht="28" x14ac:dyDescent="0.25">
      <c r="A12" s="105">
        <f t="shared" ref="A12:A18" si="1">A11+1</f>
        <v>2</v>
      </c>
      <c r="B12" s="847" t="s">
        <v>283</v>
      </c>
      <c r="C12" s="639" t="s">
        <v>285</v>
      </c>
      <c r="D12" s="823"/>
      <c r="E12" s="824"/>
      <c r="F12" s="638">
        <f>60-60</f>
        <v>0</v>
      </c>
      <c r="G12" s="638"/>
      <c r="H12" s="654"/>
      <c r="I12" s="654"/>
      <c r="J12" s="810"/>
      <c r="K12" s="642"/>
      <c r="L12" s="642"/>
      <c r="M12" s="642"/>
      <c r="N12" s="642"/>
      <c r="O12" s="642">
        <f t="shared" si="0"/>
        <v>0</v>
      </c>
      <c r="P12" s="818"/>
      <c r="Q12" s="818"/>
      <c r="R12" s="818"/>
      <c r="S12" s="818"/>
      <c r="T12" s="818"/>
      <c r="U12" s="818"/>
      <c r="V12" s="818"/>
      <c r="W12" s="818"/>
      <c r="X12" s="818"/>
      <c r="Y12" s="818"/>
      <c r="Z12" s="818"/>
      <c r="AA12" s="818"/>
      <c r="AB12" s="818"/>
      <c r="AC12" s="818"/>
      <c r="AD12" s="818"/>
      <c r="AE12" s="818"/>
      <c r="AF12" s="818"/>
      <c r="AG12" s="818"/>
      <c r="AH12" s="818"/>
      <c r="AI12" s="818"/>
      <c r="AJ12" s="818"/>
      <c r="AK12" s="818"/>
      <c r="AL12" s="818"/>
      <c r="AM12" s="818"/>
      <c r="AN12" s="818"/>
      <c r="AO12" s="818"/>
      <c r="AP12" s="818"/>
      <c r="AQ12" s="818"/>
      <c r="AR12" s="818"/>
      <c r="AS12" s="818"/>
      <c r="AT12" s="818"/>
      <c r="AU12" s="818"/>
      <c r="AV12" s="818"/>
      <c r="AW12" s="818"/>
      <c r="AX12" s="818"/>
      <c r="AY12" s="818"/>
      <c r="AZ12" s="818"/>
      <c r="BA12" s="818"/>
      <c r="BB12" s="818"/>
      <c r="BC12" s="818"/>
      <c r="BD12" s="818"/>
      <c r="BE12" s="818"/>
      <c r="BF12" s="818"/>
      <c r="BG12" s="818"/>
      <c r="BH12" s="818"/>
      <c r="BI12" s="818"/>
      <c r="BJ12" s="818"/>
      <c r="BK12" s="818"/>
      <c r="BL12" s="818"/>
      <c r="BM12" s="818"/>
      <c r="BN12" s="818"/>
      <c r="BO12" s="818"/>
      <c r="BP12" s="818"/>
      <c r="BQ12" s="818"/>
    </row>
    <row r="13" spans="1:71" s="833" customFormat="1" ht="28" x14ac:dyDescent="0.25">
      <c r="A13" s="814">
        <f t="shared" si="1"/>
        <v>3</v>
      </c>
      <c r="B13" s="845" t="s">
        <v>286</v>
      </c>
      <c r="C13" s="815" t="s">
        <v>287</v>
      </c>
      <c r="D13" s="816"/>
      <c r="E13" s="808"/>
      <c r="F13" s="846">
        <v>-50</v>
      </c>
      <c r="G13" s="846"/>
      <c r="H13" s="815"/>
      <c r="I13" s="815"/>
      <c r="J13" s="810"/>
      <c r="K13" s="811"/>
      <c r="L13" s="811"/>
      <c r="M13" s="811"/>
      <c r="N13" s="811"/>
      <c r="O13" s="811">
        <f>SUM(K13:N13)</f>
        <v>0</v>
      </c>
    </row>
    <row r="14" spans="1:71" s="833" customFormat="1" ht="28" x14ac:dyDescent="0.25">
      <c r="A14" s="814">
        <f t="shared" si="1"/>
        <v>4</v>
      </c>
      <c r="B14" s="845" t="s">
        <v>286</v>
      </c>
      <c r="C14" s="815" t="s">
        <v>623</v>
      </c>
      <c r="D14" s="816"/>
      <c r="E14" s="808"/>
      <c r="F14" s="846">
        <v>50</v>
      </c>
      <c r="G14" s="846"/>
      <c r="H14" s="815"/>
      <c r="I14" s="815"/>
      <c r="J14" s="810"/>
      <c r="K14" s="811"/>
      <c r="L14" s="811"/>
      <c r="M14" s="811"/>
      <c r="N14" s="811"/>
      <c r="O14" s="811">
        <f t="shared" ref="O14:O19" si="2">SUM(K14:N14)</f>
        <v>0</v>
      </c>
    </row>
    <row r="15" spans="1:71" s="144" customFormat="1" ht="33" customHeight="1" x14ac:dyDescent="0.25">
      <c r="A15" s="105">
        <f t="shared" si="1"/>
        <v>5</v>
      </c>
      <c r="B15" s="682" t="s">
        <v>288</v>
      </c>
      <c r="C15" s="635" t="s">
        <v>624</v>
      </c>
      <c r="D15" s="816"/>
      <c r="E15" s="808"/>
      <c r="F15" s="636">
        <v>14</v>
      </c>
      <c r="G15" s="636"/>
      <c r="H15" s="643"/>
      <c r="I15" s="643"/>
      <c r="J15" s="810"/>
      <c r="K15" s="652"/>
      <c r="L15" s="652"/>
      <c r="M15" s="652"/>
      <c r="N15" s="652"/>
      <c r="O15" s="652">
        <f t="shared" si="2"/>
        <v>0</v>
      </c>
    </row>
    <row r="16" spans="1:71" s="144" customFormat="1" ht="28.5" customHeight="1" x14ac:dyDescent="0.25">
      <c r="A16" s="105">
        <f t="shared" si="1"/>
        <v>6</v>
      </c>
      <c r="B16" s="682" t="s">
        <v>289</v>
      </c>
      <c r="C16" s="635" t="s">
        <v>290</v>
      </c>
      <c r="D16" s="816"/>
      <c r="E16" s="808"/>
      <c r="F16" s="636">
        <v>20</v>
      </c>
      <c r="G16" s="636"/>
      <c r="H16" s="643"/>
      <c r="I16" s="643"/>
      <c r="J16" s="810"/>
      <c r="K16" s="652"/>
      <c r="L16" s="652"/>
      <c r="M16" s="652"/>
      <c r="N16" s="652"/>
      <c r="O16" s="652">
        <f t="shared" si="2"/>
        <v>0</v>
      </c>
    </row>
    <row r="17" spans="1:71" s="144" customFormat="1" ht="30" customHeight="1" x14ac:dyDescent="0.25">
      <c r="A17" s="105">
        <f t="shared" si="1"/>
        <v>7</v>
      </c>
      <c r="B17" s="682" t="s">
        <v>291</v>
      </c>
      <c r="C17" s="635" t="s">
        <v>292</v>
      </c>
      <c r="D17" s="816"/>
      <c r="E17" s="808" t="s">
        <v>56</v>
      </c>
      <c r="F17" s="636">
        <v>-20</v>
      </c>
      <c r="G17" s="636"/>
      <c r="H17" s="643"/>
      <c r="I17" s="643"/>
      <c r="J17" s="810"/>
      <c r="K17" s="652"/>
      <c r="L17" s="652"/>
      <c r="M17" s="652"/>
      <c r="N17" s="652"/>
      <c r="O17" s="652">
        <f t="shared" si="2"/>
        <v>0</v>
      </c>
    </row>
    <row r="18" spans="1:71" s="144" customFormat="1" ht="42" x14ac:dyDescent="0.25">
      <c r="A18" s="105">
        <f t="shared" si="1"/>
        <v>8</v>
      </c>
      <c r="B18" s="682" t="s">
        <v>286</v>
      </c>
      <c r="C18" s="635" t="s">
        <v>293</v>
      </c>
      <c r="D18" s="816"/>
      <c r="E18" s="808"/>
      <c r="F18" s="636">
        <v>50</v>
      </c>
      <c r="G18" s="636"/>
      <c r="H18" s="643"/>
      <c r="I18" s="643"/>
      <c r="J18" s="810"/>
      <c r="K18" s="652">
        <v>1</v>
      </c>
      <c r="L18" s="652"/>
      <c r="M18" s="652"/>
      <c r="N18" s="652"/>
      <c r="O18" s="652">
        <f t="shared" si="2"/>
        <v>1</v>
      </c>
    </row>
    <row r="19" spans="1:71" s="144" customFormat="1" ht="33.65" customHeight="1" x14ac:dyDescent="0.25">
      <c r="A19" s="105">
        <v>9</v>
      </c>
      <c r="B19" s="797" t="s">
        <v>600</v>
      </c>
      <c r="C19" s="797" t="s">
        <v>601</v>
      </c>
      <c r="D19" s="816"/>
      <c r="E19" s="808"/>
      <c r="F19" s="636">
        <v>40</v>
      </c>
      <c r="G19" s="636"/>
      <c r="H19" s="636"/>
      <c r="I19" s="636"/>
      <c r="J19" s="810"/>
      <c r="K19" s="798">
        <v>1</v>
      </c>
      <c r="L19" s="652"/>
      <c r="M19" s="652"/>
      <c r="N19" s="652"/>
      <c r="O19" s="652">
        <f t="shared" si="2"/>
        <v>1</v>
      </c>
    </row>
    <row r="20" spans="1:71" s="38" customFormat="1" ht="14" x14ac:dyDescent="0.25">
      <c r="A20" s="105"/>
      <c r="B20" s="191"/>
      <c r="C20" s="192"/>
      <c r="D20" s="816"/>
      <c r="E20" s="808"/>
      <c r="F20" s="193"/>
      <c r="G20" s="193"/>
      <c r="H20" s="144"/>
      <c r="I20" s="144"/>
      <c r="J20" s="810"/>
      <c r="K20" s="194"/>
      <c r="L20" s="194"/>
      <c r="M20" s="194"/>
      <c r="N20" s="194"/>
      <c r="O20" s="19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row>
    <row r="21" spans="1:71" s="100" customFormat="1" ht="14" x14ac:dyDescent="0.25">
      <c r="A21" s="714"/>
      <c r="B21" s="585" t="s">
        <v>88</v>
      </c>
      <c r="C21" s="585"/>
      <c r="D21" s="826"/>
      <c r="E21" s="827"/>
      <c r="F21" s="101">
        <f t="shared" ref="F21" si="3">SUM(F11:F19)</f>
        <v>104</v>
      </c>
      <c r="G21" s="101">
        <f>SUM(G11:G19)</f>
        <v>0</v>
      </c>
      <c r="H21" s="101">
        <f t="shared" ref="H21" si="4">SUM(H11:H19)</f>
        <v>0</v>
      </c>
      <c r="I21" s="101">
        <f>SUM(I11:I19)</f>
        <v>0</v>
      </c>
      <c r="J21" s="841"/>
      <c r="K21" s="287">
        <f>SUM(K11:K20)</f>
        <v>2</v>
      </c>
      <c r="L21" s="101">
        <f>SUM(L11:L20)</f>
        <v>0</v>
      </c>
      <c r="M21" s="101">
        <f>SUM(M11:M20)</f>
        <v>0</v>
      </c>
      <c r="N21" s="101">
        <f>SUM(N11:N20)</f>
        <v>0</v>
      </c>
      <c r="O21" s="287">
        <f>SUM(O11:O20)</f>
        <v>2</v>
      </c>
    </row>
    <row r="22" spans="1:71" s="38" customFormat="1" ht="14" x14ac:dyDescent="0.25">
      <c r="A22" s="105"/>
      <c r="B22" s="104"/>
      <c r="C22" s="104"/>
      <c r="D22" s="820"/>
      <c r="E22" s="821"/>
      <c r="F22" s="99"/>
      <c r="G22" s="99"/>
      <c r="H22" s="99"/>
      <c r="I22" s="99"/>
      <c r="J22" s="810"/>
      <c r="K22" s="145"/>
      <c r="L22" s="145"/>
      <c r="M22" s="145"/>
      <c r="N22" s="145"/>
      <c r="O22" s="12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row>
    <row r="23" spans="1:71" s="38" customFormat="1" ht="14" x14ac:dyDescent="0.25">
      <c r="A23" s="105"/>
      <c r="B23" s="95" t="s">
        <v>10</v>
      </c>
      <c r="C23" s="199"/>
      <c r="D23" s="816"/>
      <c r="E23" s="808"/>
      <c r="F23" s="200"/>
      <c r="G23" s="200"/>
      <c r="H23" s="200"/>
      <c r="I23" s="200"/>
      <c r="J23" s="810"/>
      <c r="K23" s="146"/>
      <c r="L23" s="146"/>
      <c r="M23" s="146"/>
      <c r="N23" s="146"/>
      <c r="O23" s="146"/>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row>
    <row r="24" spans="1:71" ht="28" x14ac:dyDescent="0.25">
      <c r="A24" s="105">
        <v>10</v>
      </c>
      <c r="B24" s="847" t="s">
        <v>294</v>
      </c>
      <c r="C24" s="639" t="s">
        <v>622</v>
      </c>
      <c r="D24" s="823"/>
      <c r="E24" s="824" t="s">
        <v>56</v>
      </c>
      <c r="F24" s="638">
        <f>-50+50</f>
        <v>0</v>
      </c>
      <c r="G24" s="638"/>
      <c r="H24" s="654"/>
      <c r="I24" s="654"/>
      <c r="J24" s="810"/>
      <c r="K24" s="642">
        <f>-1+1</f>
        <v>0</v>
      </c>
      <c r="L24" s="642"/>
      <c r="M24" s="642"/>
      <c r="N24" s="642"/>
      <c r="O24" s="642">
        <f t="shared" ref="O24:O25" si="5">+SUM(K24:N24)</f>
        <v>0</v>
      </c>
      <c r="P24" s="818"/>
      <c r="Q24" s="818"/>
      <c r="R24" s="818"/>
      <c r="S24" s="818"/>
      <c r="T24" s="818"/>
      <c r="U24" s="818"/>
      <c r="V24" s="818"/>
      <c r="W24" s="818"/>
      <c r="X24" s="818"/>
      <c r="Y24" s="818"/>
      <c r="Z24" s="818"/>
      <c r="AA24" s="818"/>
      <c r="AB24" s="818"/>
      <c r="AC24" s="818"/>
      <c r="AD24" s="818"/>
      <c r="AE24" s="818"/>
      <c r="AF24" s="818"/>
      <c r="AG24" s="818"/>
      <c r="AH24" s="818"/>
      <c r="AI24" s="818"/>
      <c r="AJ24" s="818"/>
      <c r="AK24" s="818"/>
      <c r="AL24" s="818"/>
      <c r="AM24" s="818"/>
      <c r="AN24" s="818"/>
      <c r="AO24" s="818"/>
      <c r="AP24" s="818"/>
      <c r="AQ24" s="818"/>
      <c r="AR24" s="818"/>
      <c r="AS24" s="818"/>
      <c r="AT24" s="818"/>
      <c r="AU24" s="818"/>
      <c r="AV24" s="818"/>
      <c r="AW24" s="818"/>
      <c r="AX24" s="818"/>
      <c r="AY24" s="818"/>
      <c r="AZ24" s="818"/>
      <c r="BA24" s="818"/>
      <c r="BB24" s="818"/>
      <c r="BC24" s="818"/>
      <c r="BD24" s="818"/>
      <c r="BE24" s="818"/>
      <c r="BF24" s="818"/>
      <c r="BG24" s="818"/>
      <c r="BH24" s="818"/>
      <c r="BI24" s="818"/>
      <c r="BJ24" s="818"/>
      <c r="BK24" s="818"/>
      <c r="BL24" s="818"/>
      <c r="BM24" s="818"/>
      <c r="BN24" s="818"/>
      <c r="BO24" s="818"/>
      <c r="BP24" s="818"/>
      <c r="BQ24" s="818"/>
    </row>
    <row r="25" spans="1:71" ht="28" x14ac:dyDescent="0.25">
      <c r="A25" s="105">
        <v>11</v>
      </c>
      <c r="B25" s="847" t="s">
        <v>295</v>
      </c>
      <c r="C25" s="639" t="s">
        <v>296</v>
      </c>
      <c r="D25" s="823"/>
      <c r="E25" s="824" t="s">
        <v>54</v>
      </c>
      <c r="F25" s="638">
        <f>-35+35</f>
        <v>0</v>
      </c>
      <c r="G25" s="638">
        <v>-35</v>
      </c>
      <c r="H25" s="654"/>
      <c r="I25" s="654"/>
      <c r="J25" s="810"/>
      <c r="K25" s="642">
        <f>-1+1</f>
        <v>0</v>
      </c>
      <c r="L25" s="642">
        <v>-1</v>
      </c>
      <c r="M25" s="642"/>
      <c r="N25" s="642"/>
      <c r="O25" s="642">
        <f t="shared" si="5"/>
        <v>-1</v>
      </c>
      <c r="P25" s="818"/>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c r="AT25" s="818"/>
      <c r="AU25" s="818"/>
      <c r="AV25" s="818"/>
      <c r="AW25" s="818"/>
      <c r="AX25" s="818"/>
      <c r="AY25" s="818"/>
      <c r="AZ25" s="818"/>
      <c r="BA25" s="818"/>
      <c r="BB25" s="818"/>
      <c r="BC25" s="818"/>
      <c r="BD25" s="818"/>
      <c r="BE25" s="818"/>
      <c r="BF25" s="818"/>
      <c r="BG25" s="818"/>
      <c r="BH25" s="818"/>
      <c r="BI25" s="818"/>
      <c r="BJ25" s="818"/>
      <c r="BK25" s="818"/>
      <c r="BL25" s="818"/>
      <c r="BM25" s="818"/>
      <c r="BN25" s="818"/>
      <c r="BO25" s="818"/>
      <c r="BP25" s="818"/>
      <c r="BQ25" s="818"/>
    </row>
    <row r="26" spans="1:71" s="31" customFormat="1" ht="40.5" customHeight="1" x14ac:dyDescent="0.25">
      <c r="A26" s="50">
        <v>12</v>
      </c>
      <c r="B26" s="682" t="s">
        <v>291</v>
      </c>
      <c r="C26" s="635" t="s">
        <v>297</v>
      </c>
      <c r="D26" s="816"/>
      <c r="E26" s="808" t="s">
        <v>55</v>
      </c>
      <c r="F26" s="636">
        <v>-75</v>
      </c>
      <c r="G26" s="636"/>
      <c r="H26" s="643"/>
      <c r="I26" s="643"/>
      <c r="J26" s="810"/>
      <c r="K26" s="652"/>
      <c r="L26" s="652"/>
      <c r="M26" s="652"/>
      <c r="N26" s="652"/>
      <c r="O26" s="652"/>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34"/>
      <c r="BS26" s="34"/>
    </row>
    <row r="27" spans="1:71" s="31" customFormat="1" ht="14" x14ac:dyDescent="0.25">
      <c r="A27" s="50"/>
      <c r="B27" s="186"/>
      <c r="C27" s="187"/>
      <c r="D27" s="816"/>
      <c r="E27" s="808"/>
      <c r="F27" s="683"/>
      <c r="G27" s="289"/>
      <c r="H27" s="289"/>
      <c r="I27" s="289"/>
      <c r="J27" s="841"/>
      <c r="K27" s="715"/>
      <c r="L27" s="715"/>
      <c r="M27" s="715"/>
      <c r="N27" s="715"/>
      <c r="O27" s="190"/>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34"/>
      <c r="BS27" s="34"/>
    </row>
    <row r="28" spans="1:71" s="38" customFormat="1" ht="14" x14ac:dyDescent="0.25">
      <c r="A28" s="105"/>
      <c r="B28" s="191"/>
      <c r="C28" s="192"/>
      <c r="D28" s="816"/>
      <c r="E28" s="808"/>
      <c r="F28" s="193"/>
      <c r="G28" s="193"/>
      <c r="H28" s="193"/>
      <c r="I28" s="193"/>
      <c r="J28" s="810"/>
      <c r="K28" s="202"/>
      <c r="L28" s="202"/>
      <c r="M28" s="202"/>
      <c r="N28" s="202"/>
      <c r="O28" s="202"/>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row>
    <row r="29" spans="1:71" s="38" customFormat="1" ht="15" customHeight="1" x14ac:dyDescent="0.25">
      <c r="A29" s="105"/>
      <c r="B29" s="41" t="s">
        <v>89</v>
      </c>
      <c r="C29" s="157"/>
      <c r="D29" s="828"/>
      <c r="E29" s="808"/>
      <c r="F29" s="195">
        <f>SUM(F24:F28)</f>
        <v>-75</v>
      </c>
      <c r="G29" s="195">
        <f>SUM(G24:G28)</f>
        <v>-35</v>
      </c>
      <c r="H29" s="195">
        <f>SUM(H24:H28)</f>
        <v>0</v>
      </c>
      <c r="I29" s="195">
        <f>SUM(I24:I28)</f>
        <v>0</v>
      </c>
      <c r="J29" s="810"/>
      <c r="K29" s="223">
        <f>SUM(K24:K28)</f>
        <v>0</v>
      </c>
      <c r="L29" s="223">
        <f>SUM(L24:L28)</f>
        <v>-1</v>
      </c>
      <c r="M29" s="223">
        <f>SUM(M24:M28)</f>
        <v>0</v>
      </c>
      <c r="N29" s="223">
        <f>SUM(N24:N28)</f>
        <v>0</v>
      </c>
      <c r="O29" s="223">
        <f>SUM(O24:O28)</f>
        <v>-1</v>
      </c>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row>
    <row r="30" spans="1:71" s="38" customFormat="1" ht="14" x14ac:dyDescent="0.25">
      <c r="A30" s="105"/>
      <c r="B30" s="157"/>
      <c r="C30" s="157"/>
      <c r="D30" s="828"/>
      <c r="E30" s="808"/>
      <c r="F30" s="99"/>
      <c r="G30" s="99"/>
      <c r="H30" s="99"/>
      <c r="I30" s="99"/>
      <c r="J30" s="810"/>
      <c r="K30" s="203"/>
      <c r="L30" s="203"/>
      <c r="M30" s="203"/>
      <c r="N30" s="203"/>
      <c r="O30" s="203"/>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row>
    <row r="31" spans="1:71" s="38" customFormat="1" ht="14" x14ac:dyDescent="0.25">
      <c r="A31" s="105"/>
      <c r="B31" s="226" t="s">
        <v>11</v>
      </c>
      <c r="C31" s="199"/>
      <c r="D31" s="816"/>
      <c r="E31" s="808"/>
      <c r="F31" s="200"/>
      <c r="G31" s="200"/>
      <c r="H31" s="200"/>
      <c r="I31" s="200"/>
      <c r="J31" s="810"/>
      <c r="K31" s="143"/>
      <c r="L31" s="143"/>
      <c r="M31" s="143"/>
      <c r="N31" s="143"/>
      <c r="O31" s="143"/>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row>
    <row r="32" spans="1:71" s="144" customFormat="1" ht="14" x14ac:dyDescent="0.25">
      <c r="A32" s="67"/>
      <c r="B32" s="412"/>
      <c r="C32" s="187"/>
      <c r="D32" s="816"/>
      <c r="E32" s="808"/>
      <c r="F32" s="189"/>
      <c r="G32" s="189"/>
      <c r="H32" s="187"/>
      <c r="I32" s="187"/>
      <c r="J32" s="810"/>
      <c r="K32" s="190"/>
      <c r="L32" s="190"/>
      <c r="M32" s="190"/>
      <c r="N32" s="190"/>
      <c r="O32" s="190"/>
    </row>
    <row r="33" spans="1:71" s="38" customFormat="1" ht="14" x14ac:dyDescent="0.25">
      <c r="A33" s="67"/>
      <c r="B33" s="197"/>
      <c r="C33" s="151"/>
      <c r="D33" s="816"/>
      <c r="E33" s="829"/>
      <c r="F33" s="709"/>
      <c r="G33" s="709"/>
      <c r="H33" s="709"/>
      <c r="I33" s="709"/>
      <c r="J33" s="810"/>
      <c r="K33" s="202"/>
      <c r="L33" s="202"/>
      <c r="M33" s="202"/>
      <c r="N33" s="202"/>
      <c r="O33" s="202"/>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row>
    <row r="34" spans="1:71" s="38" customFormat="1" ht="15" customHeight="1" x14ac:dyDescent="0.25">
      <c r="A34" s="105"/>
      <c r="B34" s="273" t="s">
        <v>90</v>
      </c>
      <c r="C34" s="273"/>
      <c r="D34" s="825"/>
      <c r="E34" s="808"/>
      <c r="F34" s="195">
        <f>SUM(F32:F32)</f>
        <v>0</v>
      </c>
      <c r="G34" s="195">
        <f>SUM(G32:G32)</f>
        <v>0</v>
      </c>
      <c r="H34" s="195">
        <f>SUM(H32:H32)</f>
        <v>0</v>
      </c>
      <c r="I34" s="195">
        <f>SUM(I32:I32)</f>
        <v>0</v>
      </c>
      <c r="J34" s="810"/>
      <c r="K34" s="195">
        <f>SUM(K32:K32)</f>
        <v>0</v>
      </c>
      <c r="L34" s="195">
        <f>SUM(L32:L32)</f>
        <v>0</v>
      </c>
      <c r="M34" s="195">
        <f>SUM(M32:M32)</f>
        <v>0</v>
      </c>
      <c r="N34" s="195">
        <f>SUM(N32:N32)</f>
        <v>0</v>
      </c>
      <c r="O34" s="195">
        <f>SUM(O32:O32)</f>
        <v>0</v>
      </c>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row>
    <row r="35" spans="1:71" s="38" customFormat="1" ht="14" x14ac:dyDescent="0.25">
      <c r="A35" s="105"/>
      <c r="B35" s="157"/>
      <c r="C35" s="157"/>
      <c r="D35" s="828"/>
      <c r="E35" s="808"/>
      <c r="F35" s="99"/>
      <c r="G35" s="99"/>
      <c r="H35" s="99"/>
      <c r="I35" s="99"/>
      <c r="J35" s="810"/>
      <c r="K35" s="203"/>
      <c r="L35" s="203"/>
      <c r="M35" s="203"/>
      <c r="N35" s="203"/>
      <c r="O35" s="203"/>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row>
    <row r="36" spans="1:71" s="38" customFormat="1" ht="14" x14ac:dyDescent="0.25">
      <c r="A36" s="67"/>
      <c r="B36" s="104" t="s">
        <v>91</v>
      </c>
      <c r="C36" s="104"/>
      <c r="D36" s="820"/>
      <c r="E36" s="822"/>
      <c r="F36" s="99"/>
      <c r="G36" s="99"/>
      <c r="H36" s="99"/>
      <c r="I36" s="99"/>
      <c r="J36" s="810"/>
      <c r="K36" s="143"/>
      <c r="L36" s="143"/>
      <c r="M36" s="143"/>
      <c r="N36" s="143"/>
      <c r="O36" s="143"/>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row>
    <row r="37" spans="1:71" s="38" customFormat="1" ht="28" x14ac:dyDescent="0.25">
      <c r="A37" s="67">
        <v>13</v>
      </c>
      <c r="B37" s="682" t="s">
        <v>298</v>
      </c>
      <c r="C37" s="635" t="s">
        <v>625</v>
      </c>
      <c r="D37" s="816"/>
      <c r="E37" s="808" t="s">
        <v>55</v>
      </c>
      <c r="F37" s="636">
        <v>-45</v>
      </c>
      <c r="G37" s="636"/>
      <c r="H37" s="643"/>
      <c r="I37" s="643"/>
      <c r="J37" s="810"/>
      <c r="K37" s="652"/>
      <c r="L37" s="652"/>
      <c r="M37" s="652"/>
      <c r="N37" s="652"/>
      <c r="O37" s="652"/>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row>
    <row r="38" spans="1:71" s="38" customFormat="1" ht="12" customHeight="1" x14ac:dyDescent="0.25">
      <c r="A38" s="67"/>
      <c r="B38" s="197"/>
      <c r="C38" s="197"/>
      <c r="D38" s="830"/>
      <c r="E38" s="831"/>
      <c r="F38" s="709"/>
      <c r="G38" s="709"/>
      <c r="H38" s="709"/>
      <c r="I38" s="709"/>
      <c r="J38" s="810"/>
      <c r="K38" s="202"/>
      <c r="L38" s="202"/>
      <c r="M38" s="202"/>
      <c r="N38" s="202"/>
      <c r="O38" s="202"/>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row>
    <row r="39" spans="1:71" s="38" customFormat="1" ht="13.5" customHeight="1" x14ac:dyDescent="0.25">
      <c r="A39" s="67"/>
      <c r="B39" s="41" t="s">
        <v>94</v>
      </c>
      <c r="C39" s="157"/>
      <c r="D39" s="828"/>
      <c r="E39" s="831"/>
      <c r="F39" s="195">
        <f>SUM(F37:F38)</f>
        <v>-45</v>
      </c>
      <c r="G39" s="195">
        <f t="shared" ref="G39:I39" si="6">SUM(G37:G38)</f>
        <v>0</v>
      </c>
      <c r="H39" s="195">
        <f t="shared" si="6"/>
        <v>0</v>
      </c>
      <c r="I39" s="195">
        <f t="shared" si="6"/>
        <v>0</v>
      </c>
      <c r="J39" s="810"/>
      <c r="K39" s="195">
        <f>SUM(K37:K37)</f>
        <v>0</v>
      </c>
      <c r="L39" s="195">
        <f>SUM(L37:L37)</f>
        <v>0</v>
      </c>
      <c r="M39" s="195">
        <f>SUM(M37:M37)</f>
        <v>0</v>
      </c>
      <c r="N39" s="195">
        <f>SUM(N37:N37)</f>
        <v>0</v>
      </c>
      <c r="O39" s="195">
        <f>SUM(O37:O37)</f>
        <v>0</v>
      </c>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row>
    <row r="40" spans="1:71" s="38" customFormat="1" ht="14" x14ac:dyDescent="0.25">
      <c r="A40" s="67"/>
      <c r="B40" s="67"/>
      <c r="C40" s="67"/>
      <c r="D40" s="810"/>
      <c r="E40" s="808"/>
      <c r="F40" s="142"/>
      <c r="G40" s="142"/>
      <c r="H40" s="142"/>
      <c r="I40" s="142"/>
      <c r="J40" s="810"/>
      <c r="K40" s="143"/>
      <c r="L40" s="143"/>
      <c r="M40" s="143"/>
      <c r="N40" s="143"/>
      <c r="O40" s="143"/>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row>
    <row r="41" spans="1:71" s="38" customFormat="1" ht="15" customHeight="1" x14ac:dyDescent="0.25">
      <c r="A41" s="105"/>
      <c r="B41" s="41" t="s">
        <v>95</v>
      </c>
      <c r="C41" s="226"/>
      <c r="D41" s="828"/>
      <c r="E41" s="808"/>
      <c r="F41" s="200"/>
      <c r="G41" s="200"/>
      <c r="H41" s="200"/>
      <c r="I41" s="200"/>
      <c r="J41" s="810"/>
      <c r="K41" s="143"/>
      <c r="L41" s="143"/>
      <c r="M41" s="143"/>
      <c r="N41" s="143"/>
      <c r="O41" s="143"/>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row>
    <row r="42" spans="1:71" s="38" customFormat="1" ht="33" customHeight="1" x14ac:dyDescent="0.25">
      <c r="A42" s="105">
        <v>14</v>
      </c>
      <c r="B42" s="658" t="s">
        <v>298</v>
      </c>
      <c r="C42" s="684" t="s">
        <v>299</v>
      </c>
      <c r="D42" s="816"/>
      <c r="E42" s="829"/>
      <c r="F42" s="707">
        <v>11</v>
      </c>
      <c r="G42" s="707"/>
      <c r="H42" s="707"/>
      <c r="I42" s="707"/>
      <c r="J42" s="810"/>
      <c r="K42" s="652"/>
      <c r="L42" s="652"/>
      <c r="M42" s="652"/>
      <c r="N42" s="652"/>
      <c r="O42" s="652"/>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row>
    <row r="43" spans="1:71" s="38" customFormat="1" ht="27.75" customHeight="1" x14ac:dyDescent="0.25">
      <c r="A43" s="105">
        <v>15</v>
      </c>
      <c r="B43" s="658" t="s">
        <v>300</v>
      </c>
      <c r="C43" s="684" t="s">
        <v>626</v>
      </c>
      <c r="D43" s="816"/>
      <c r="E43" s="829"/>
      <c r="F43" s="707">
        <v>40</v>
      </c>
      <c r="G43" s="707"/>
      <c r="H43" s="707"/>
      <c r="I43" s="707"/>
      <c r="J43" s="810"/>
      <c r="K43" s="652">
        <v>1</v>
      </c>
      <c r="L43" s="652"/>
      <c r="M43" s="652"/>
      <c r="N43" s="652"/>
      <c r="O43" s="652">
        <f t="shared" ref="O43" si="7">+SUM(K43:N43)</f>
        <v>1</v>
      </c>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row>
    <row r="44" spans="1:71" s="38" customFormat="1" ht="14" x14ac:dyDescent="0.25">
      <c r="A44" s="105"/>
      <c r="B44" s="186"/>
      <c r="C44" s="187"/>
      <c r="D44" s="807"/>
      <c r="E44" s="808"/>
      <c r="F44" s="289"/>
      <c r="G44" s="289"/>
      <c r="H44" s="289"/>
      <c r="I44" s="289"/>
      <c r="J44" s="841"/>
      <c r="K44" s="190"/>
      <c r="L44" s="190"/>
      <c r="M44" s="190"/>
      <c r="N44" s="190"/>
      <c r="O44" s="190"/>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row>
    <row r="45" spans="1:71" s="31" customFormat="1" ht="14" x14ac:dyDescent="0.25">
      <c r="A45" s="50"/>
      <c r="B45" s="191"/>
      <c r="C45" s="192"/>
      <c r="D45" s="816"/>
      <c r="E45" s="808"/>
      <c r="F45" s="193"/>
      <c r="G45" s="193"/>
      <c r="H45" s="193"/>
      <c r="I45" s="193"/>
      <c r="J45" s="810"/>
      <c r="K45" s="194"/>
      <c r="L45" s="194"/>
      <c r="M45" s="194"/>
      <c r="N45" s="194"/>
      <c r="O45" s="19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34"/>
      <c r="BS45" s="34"/>
    </row>
    <row r="46" spans="1:71" s="31" customFormat="1" ht="13.5" customHeight="1" x14ac:dyDescent="0.25">
      <c r="A46" s="50"/>
      <c r="B46" s="41" t="s">
        <v>100</v>
      </c>
      <c r="C46" s="273"/>
      <c r="D46" s="825"/>
      <c r="E46" s="808"/>
      <c r="F46" s="195">
        <f>SUM(F42:F45)</f>
        <v>51</v>
      </c>
      <c r="G46" s="195">
        <f t="shared" ref="G46:I46" si="8">SUM(G42:G45)</f>
        <v>0</v>
      </c>
      <c r="H46" s="195">
        <f t="shared" si="8"/>
        <v>0</v>
      </c>
      <c r="I46" s="195">
        <f t="shared" si="8"/>
        <v>0</v>
      </c>
      <c r="J46" s="810"/>
      <c r="K46" s="223">
        <f>SUM(K42:K45)</f>
        <v>1</v>
      </c>
      <c r="L46" s="223">
        <f t="shared" ref="L46:O46" si="9">SUM(L42:L45)</f>
        <v>0</v>
      </c>
      <c r="M46" s="223">
        <f t="shared" si="9"/>
        <v>0</v>
      </c>
      <c r="N46" s="223">
        <f t="shared" si="9"/>
        <v>0</v>
      </c>
      <c r="O46" s="223">
        <f t="shared" si="9"/>
        <v>1</v>
      </c>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34"/>
      <c r="BS46" s="34"/>
    </row>
    <row r="47" spans="1:71" s="31" customFormat="1" ht="13.5" customHeight="1" x14ac:dyDescent="0.25">
      <c r="A47" s="50"/>
      <c r="B47" s="41"/>
      <c r="C47" s="273"/>
      <c r="D47" s="825"/>
      <c r="E47" s="808"/>
      <c r="F47" s="99"/>
      <c r="G47" s="99"/>
      <c r="H47" s="99"/>
      <c r="I47" s="99"/>
      <c r="J47" s="810"/>
      <c r="K47" s="99"/>
      <c r="L47" s="99"/>
      <c r="M47" s="99"/>
      <c r="N47" s="99"/>
      <c r="O47" s="99"/>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34"/>
      <c r="BS47" s="34"/>
    </row>
    <row r="48" spans="1:71" s="31" customFormat="1" ht="14" x14ac:dyDescent="0.25">
      <c r="A48" s="50"/>
      <c r="B48" s="104" t="s">
        <v>62</v>
      </c>
      <c r="C48" s="67"/>
      <c r="D48" s="810"/>
      <c r="E48" s="832"/>
      <c r="F48" s="118"/>
      <c r="G48" s="118"/>
      <c r="H48" s="118"/>
      <c r="I48" s="118"/>
      <c r="J48" s="810"/>
      <c r="K48" s="143"/>
      <c r="L48" s="143"/>
      <c r="M48" s="143"/>
      <c r="N48" s="143"/>
      <c r="O48" s="143"/>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34"/>
      <c r="BS48" s="34"/>
    </row>
    <row r="49" spans="1:71" s="38" customFormat="1" ht="28" x14ac:dyDescent="0.25">
      <c r="A49" s="105">
        <v>16</v>
      </c>
      <c r="B49" s="186" t="s">
        <v>301</v>
      </c>
      <c r="C49" s="192" t="s">
        <v>627</v>
      </c>
      <c r="D49" s="816"/>
      <c r="E49" s="829" t="s">
        <v>55</v>
      </c>
      <c r="F49" s="289">
        <v>-20</v>
      </c>
      <c r="G49" s="289"/>
      <c r="H49" s="289"/>
      <c r="I49" s="289"/>
      <c r="J49" s="810"/>
      <c r="K49" s="190"/>
      <c r="L49" s="190"/>
      <c r="M49" s="190"/>
      <c r="N49" s="190"/>
      <c r="O49" s="190">
        <f>+SUM(K49:L49)</f>
        <v>0</v>
      </c>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row>
    <row r="50" spans="1:71" s="38" customFormat="1" ht="14" x14ac:dyDescent="0.25">
      <c r="A50" s="105">
        <v>17</v>
      </c>
      <c r="B50" s="734" t="s">
        <v>302</v>
      </c>
      <c r="C50" s="643" t="s">
        <v>303</v>
      </c>
      <c r="D50" s="816"/>
      <c r="E50" s="827" t="s">
        <v>55</v>
      </c>
      <c r="F50" s="636">
        <v>-10</v>
      </c>
      <c r="G50" s="636">
        <v>-40</v>
      </c>
      <c r="H50" s="707"/>
      <c r="I50" s="707"/>
      <c r="J50" s="841"/>
      <c r="K50" s="737"/>
      <c r="L50" s="737">
        <v>-1</v>
      </c>
      <c r="M50" s="652"/>
      <c r="N50" s="652"/>
      <c r="O50" s="652">
        <f t="shared" ref="O50" si="10">+SUM(K50:N50)</f>
        <v>-1</v>
      </c>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row>
    <row r="51" spans="1:71" s="38" customFormat="1" ht="14" x14ac:dyDescent="0.25">
      <c r="A51" s="105"/>
      <c r="B51" s="186"/>
      <c r="C51" s="187"/>
      <c r="D51" s="816"/>
      <c r="E51" s="827"/>
      <c r="F51" s="189"/>
      <c r="G51" s="189"/>
      <c r="H51" s="289"/>
      <c r="I51" s="289"/>
      <c r="J51" s="841"/>
      <c r="K51" s="715"/>
      <c r="L51" s="715"/>
      <c r="M51" s="190"/>
      <c r="N51" s="190"/>
      <c r="O51" s="190"/>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row>
    <row r="52" spans="1:71" s="38" customFormat="1" ht="14" x14ac:dyDescent="0.25">
      <c r="A52" s="105"/>
      <c r="B52" s="186"/>
      <c r="C52" s="187"/>
      <c r="D52" s="816"/>
      <c r="E52" s="827"/>
      <c r="F52" s="189"/>
      <c r="G52" s="189"/>
      <c r="H52" s="289"/>
      <c r="I52" s="289"/>
      <c r="J52" s="841"/>
      <c r="K52" s="715"/>
      <c r="L52" s="715"/>
      <c r="M52" s="190"/>
      <c r="N52" s="190"/>
      <c r="O52" s="190"/>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row>
    <row r="53" spans="1:71" s="31" customFormat="1" ht="14" x14ac:dyDescent="0.25">
      <c r="A53" s="50"/>
      <c r="B53" s="67"/>
      <c r="C53" s="67"/>
      <c r="D53" s="810"/>
      <c r="E53" s="832"/>
      <c r="F53" s="118"/>
      <c r="G53" s="118"/>
      <c r="H53" s="118"/>
      <c r="I53" s="118"/>
      <c r="J53" s="810"/>
      <c r="K53" s="143"/>
      <c r="L53" s="143"/>
      <c r="M53" s="143"/>
      <c r="N53" s="143"/>
      <c r="O53" s="143"/>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34"/>
      <c r="BS53" s="34"/>
    </row>
    <row r="54" spans="1:71" s="31" customFormat="1" ht="15.75" customHeight="1" x14ac:dyDescent="0.25">
      <c r="A54" s="50"/>
      <c r="B54" s="158" t="s">
        <v>105</v>
      </c>
      <c r="C54" s="273"/>
      <c r="D54" s="825"/>
      <c r="E54" s="808"/>
      <c r="F54" s="195">
        <f>SUM(F49:F52)</f>
        <v>-30</v>
      </c>
      <c r="G54" s="195">
        <f>SUM(G49:G52)</f>
        <v>-40</v>
      </c>
      <c r="H54" s="195">
        <f>SUM(H49:H52)</f>
        <v>0</v>
      </c>
      <c r="I54" s="195">
        <f>SUM(I49:I52)</f>
        <v>0</v>
      </c>
      <c r="J54" s="810"/>
      <c r="K54" s="223">
        <f>SUM(K49:K53)</f>
        <v>0</v>
      </c>
      <c r="L54" s="223">
        <f t="shared" ref="L54:N54" si="11">SUM(L49:L53)</f>
        <v>-1</v>
      </c>
      <c r="M54" s="223">
        <f t="shared" si="11"/>
        <v>0</v>
      </c>
      <c r="N54" s="223">
        <f t="shared" si="11"/>
        <v>0</v>
      </c>
      <c r="O54" s="196">
        <f>SUM(O49:O51)</f>
        <v>-1</v>
      </c>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34"/>
      <c r="BS54" s="34"/>
    </row>
    <row r="55" spans="1:71" s="31" customFormat="1" ht="15.75" customHeight="1" x14ac:dyDescent="0.25">
      <c r="A55" s="50"/>
      <c r="B55" s="273"/>
      <c r="C55" s="273"/>
      <c r="D55" s="825"/>
      <c r="E55" s="808"/>
      <c r="F55" s="99"/>
      <c r="G55" s="99"/>
      <c r="H55" s="99"/>
      <c r="I55" s="99"/>
      <c r="J55" s="810"/>
      <c r="K55" s="203"/>
      <c r="L55" s="203"/>
      <c r="M55" s="203"/>
      <c r="N55" s="203"/>
      <c r="O55" s="203"/>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34"/>
      <c r="BS55" s="34"/>
    </row>
    <row r="56" spans="1:71" s="31" customFormat="1" ht="14" x14ac:dyDescent="0.25">
      <c r="A56" s="50"/>
      <c r="B56" s="104" t="s">
        <v>15</v>
      </c>
      <c r="C56" s="67"/>
      <c r="D56" s="810"/>
      <c r="E56" s="832"/>
      <c r="F56" s="118"/>
      <c r="G56" s="118"/>
      <c r="H56" s="118"/>
      <c r="I56" s="118"/>
      <c r="J56" s="810"/>
      <c r="K56" s="143"/>
      <c r="L56" s="143"/>
      <c r="M56" s="143"/>
      <c r="N56" s="143"/>
      <c r="O56" s="14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34"/>
      <c r="BS56" s="34"/>
    </row>
    <row r="57" spans="1:71" s="38" customFormat="1" ht="14" x14ac:dyDescent="0.25">
      <c r="A57" s="105"/>
      <c r="B57" s="186"/>
      <c r="C57" s="187"/>
      <c r="D57" s="823"/>
      <c r="E57" s="824"/>
      <c r="F57" s="189"/>
      <c r="G57" s="189"/>
      <c r="H57" s="189"/>
      <c r="I57" s="189"/>
      <c r="J57" s="810"/>
      <c r="K57" s="190"/>
      <c r="L57" s="190"/>
      <c r="M57" s="190"/>
      <c r="N57" s="190"/>
      <c r="O57" s="190"/>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row>
    <row r="58" spans="1:71" s="38" customFormat="1" ht="14" x14ac:dyDescent="0.25">
      <c r="A58" s="105"/>
      <c r="B58" s="186"/>
      <c r="C58" s="187"/>
      <c r="D58" s="823"/>
      <c r="E58" s="824"/>
      <c r="F58" s="189"/>
      <c r="G58" s="189"/>
      <c r="H58" s="189"/>
      <c r="I58" s="189"/>
      <c r="J58" s="810"/>
      <c r="K58" s="190"/>
      <c r="L58" s="190"/>
      <c r="M58" s="190"/>
      <c r="N58" s="190"/>
      <c r="O58" s="190"/>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row>
    <row r="59" spans="1:71" s="31" customFormat="1" ht="14" x14ac:dyDescent="0.25">
      <c r="A59" s="50"/>
      <c r="B59" s="67"/>
      <c r="C59" s="67"/>
      <c r="D59" s="810"/>
      <c r="E59" s="832"/>
      <c r="F59" s="118"/>
      <c r="G59" s="118"/>
      <c r="H59" s="118"/>
      <c r="I59" s="118"/>
      <c r="J59" s="810"/>
      <c r="K59" s="143"/>
      <c r="L59" s="143"/>
      <c r="M59" s="143"/>
      <c r="N59" s="143"/>
      <c r="O59" s="143"/>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34"/>
      <c r="BS59" s="34"/>
    </row>
    <row r="60" spans="1:71" s="31" customFormat="1" ht="15.75" customHeight="1" x14ac:dyDescent="0.25">
      <c r="A60" s="50"/>
      <c r="B60" s="158" t="s">
        <v>111</v>
      </c>
      <c r="C60" s="273"/>
      <c r="D60" s="825"/>
      <c r="E60" s="808"/>
      <c r="F60" s="195">
        <f t="shared" ref="F60" si="12">SUM(F57:F58)</f>
        <v>0</v>
      </c>
      <c r="G60" s="195">
        <f t="shared" ref="G60:I60" si="13">SUM(G57:G58)</f>
        <v>0</v>
      </c>
      <c r="H60" s="195">
        <f t="shared" ref="H60" si="14">SUM(H57:H58)</f>
        <v>0</v>
      </c>
      <c r="I60" s="195">
        <f t="shared" si="13"/>
        <v>0</v>
      </c>
      <c r="J60" s="810"/>
      <c r="K60" s="196">
        <f>SUM(K57:K58)</f>
        <v>0</v>
      </c>
      <c r="L60" s="196"/>
      <c r="M60" s="196"/>
      <c r="N60" s="196"/>
      <c r="O60" s="196">
        <f>SUM(O57:O58)</f>
        <v>0</v>
      </c>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34"/>
      <c r="BS60" s="34"/>
    </row>
    <row r="61" spans="1:71" s="31" customFormat="1" ht="15.75" customHeight="1" x14ac:dyDescent="0.25">
      <c r="A61" s="50"/>
      <c r="B61" s="273"/>
      <c r="C61" s="273"/>
      <c r="D61" s="825"/>
      <c r="E61" s="808"/>
      <c r="F61" s="195"/>
      <c r="G61" s="195"/>
      <c r="H61" s="195"/>
      <c r="I61" s="195"/>
      <c r="J61" s="810"/>
      <c r="K61" s="196"/>
      <c r="L61" s="196"/>
      <c r="M61" s="196"/>
      <c r="N61" s="196"/>
      <c r="O61" s="196"/>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34"/>
      <c r="BS61" s="34"/>
    </row>
    <row r="62" spans="1:71" s="31" customFormat="1" ht="15" customHeight="1" x14ac:dyDescent="0.25">
      <c r="A62" s="50"/>
      <c r="B62" s="158" t="s">
        <v>304</v>
      </c>
      <c r="C62" s="157"/>
      <c r="D62" s="828"/>
      <c r="E62" s="808"/>
      <c r="F62" s="195">
        <f>SUM(F8,F21,F29,F34,F39,F46,F54,F60)</f>
        <v>5</v>
      </c>
      <c r="G62" s="195">
        <f t="shared" ref="G62:I62" si="15">SUM(G8,G21,G29,G34,G39,G46,G54,G60)</f>
        <v>-75</v>
      </c>
      <c r="H62" s="195">
        <f t="shared" si="15"/>
        <v>0</v>
      </c>
      <c r="I62" s="195">
        <f t="shared" si="15"/>
        <v>0</v>
      </c>
      <c r="J62" s="842"/>
      <c r="K62" s="223">
        <f>SUM(K8,K21,K29,K34,K39,K46,K54,K60)</f>
        <v>3</v>
      </c>
      <c r="L62" s="223">
        <f t="shared" ref="L62:O62" si="16">SUM(L8,L21,L29,L34,L39,L46,L54,L60)</f>
        <v>-2</v>
      </c>
      <c r="M62" s="223">
        <f t="shared" si="16"/>
        <v>0</v>
      </c>
      <c r="N62" s="223">
        <f t="shared" si="16"/>
        <v>0</v>
      </c>
      <c r="O62" s="223">
        <f t="shared" si="16"/>
        <v>1</v>
      </c>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34"/>
      <c r="BS62" s="34"/>
    </row>
    <row r="63" spans="1:71" s="31" customFormat="1" ht="13.5" customHeight="1" x14ac:dyDescent="0.25">
      <c r="A63" s="50"/>
      <c r="B63" s="60"/>
      <c r="C63" s="60"/>
      <c r="D63" s="828"/>
      <c r="E63" s="808"/>
      <c r="F63" s="139"/>
      <c r="G63" s="139"/>
      <c r="H63" s="139"/>
      <c r="I63" s="139"/>
      <c r="J63" s="810"/>
      <c r="K63" s="61"/>
      <c r="L63" s="61"/>
      <c r="M63" s="61"/>
      <c r="N63" s="61"/>
      <c r="O63" s="61"/>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34"/>
      <c r="BS63" s="34"/>
    </row>
    <row r="64" spans="1:71" s="31" customFormat="1" ht="14.25" hidden="1" customHeight="1" x14ac:dyDescent="0.25">
      <c r="A64" s="50"/>
      <c r="B64" s="39"/>
      <c r="C64" s="39" t="s">
        <v>331</v>
      </c>
      <c r="D64" s="810"/>
      <c r="E64" s="832"/>
      <c r="F64" s="136">
        <f t="shared" ref="F64" si="17">E64+F62</f>
        <v>5</v>
      </c>
      <c r="G64" s="136" t="e">
        <f>#REF!+G62</f>
        <v>#REF!</v>
      </c>
      <c r="H64" s="136" t="e">
        <f>#REF!+H62</f>
        <v>#REF!</v>
      </c>
      <c r="I64" s="136" t="e">
        <f>G64+I62</f>
        <v>#REF!</v>
      </c>
      <c r="J64" s="810"/>
      <c r="K64" s="39"/>
      <c r="L64" s="39"/>
      <c r="M64" s="39"/>
      <c r="N64" s="39"/>
      <c r="O64" s="39"/>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34"/>
      <c r="BS64" s="34"/>
    </row>
    <row r="65" spans="1:71" s="31" customFormat="1" ht="14.25" hidden="1" customHeight="1" x14ac:dyDescent="0.25">
      <c r="A65" s="50"/>
      <c r="B65" s="39"/>
      <c r="C65" s="39"/>
      <c r="D65" s="810"/>
      <c r="E65" s="832"/>
      <c r="F65" s="136"/>
      <c r="G65" s="136" t="e">
        <f>SUM(E64:G64)</f>
        <v>#REF!</v>
      </c>
      <c r="H65" s="136" t="e">
        <f>SUM(E64:H64)</f>
        <v>#REF!</v>
      </c>
      <c r="I65" s="136" t="e">
        <f>SUM(F64:I64)</f>
        <v>#REF!</v>
      </c>
      <c r="J65" s="810"/>
      <c r="K65" s="39"/>
      <c r="L65" s="39"/>
      <c r="M65" s="39"/>
      <c r="N65" s="39"/>
      <c r="O65" s="39"/>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34"/>
      <c r="BS65" s="34"/>
    </row>
    <row r="66" spans="1:71" s="31" customFormat="1" ht="14" x14ac:dyDescent="0.25">
      <c r="A66" s="50"/>
      <c r="B66" s="39"/>
      <c r="C66" s="39"/>
      <c r="D66" s="810"/>
      <c r="E66" s="832"/>
      <c r="F66" s="136"/>
      <c r="G66" s="136"/>
      <c r="H66" s="136"/>
      <c r="I66" s="136"/>
      <c r="J66" s="810"/>
      <c r="K66" s="39"/>
      <c r="L66" s="39"/>
      <c r="M66" s="39"/>
      <c r="N66" s="39"/>
      <c r="O66" s="39"/>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34"/>
      <c r="BS66" s="34"/>
    </row>
    <row r="67" spans="1:71" s="31" customFormat="1" ht="14" x14ac:dyDescent="0.25">
      <c r="A67" s="50"/>
      <c r="B67" s="644"/>
      <c r="C67" s="41" t="s">
        <v>4</v>
      </c>
      <c r="D67" s="820"/>
      <c r="E67" s="832"/>
      <c r="F67" s="39"/>
      <c r="G67" s="39"/>
      <c r="H67" s="39"/>
      <c r="I67" s="39"/>
      <c r="J67" s="810"/>
      <c r="K67" s="39"/>
      <c r="L67" s="39"/>
      <c r="M67" s="39"/>
      <c r="N67" s="39"/>
      <c r="O67" s="39"/>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34"/>
      <c r="BS67" s="34"/>
    </row>
    <row r="68" spans="1:71" s="31" customFormat="1" ht="14" x14ac:dyDescent="0.25">
      <c r="A68" s="50"/>
      <c r="B68" s="637"/>
      <c r="C68" s="41" t="s">
        <v>5</v>
      </c>
      <c r="D68" s="820"/>
      <c r="E68" s="832"/>
      <c r="F68" s="39"/>
      <c r="G68" s="39"/>
      <c r="H68" s="39"/>
      <c r="I68" s="39"/>
      <c r="J68" s="810"/>
      <c r="K68" s="39"/>
      <c r="L68" s="39"/>
      <c r="M68" s="39"/>
      <c r="N68" s="39"/>
      <c r="O68" s="39"/>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34"/>
      <c r="BS68" s="34"/>
    </row>
    <row r="69" spans="1:71" x14ac:dyDescent="0.25">
      <c r="A69" s="111"/>
    </row>
    <row r="70" spans="1:71" ht="12.75" hidden="1" customHeight="1" x14ac:dyDescent="0.25">
      <c r="A70" s="111"/>
    </row>
    <row r="71" spans="1:71" ht="12.75" hidden="1" customHeight="1" x14ac:dyDescent="0.25">
      <c r="A71" s="111"/>
      <c r="C71" s="112" t="s">
        <v>49</v>
      </c>
      <c r="D71" s="835"/>
      <c r="E71" s="836" t="s">
        <v>50</v>
      </c>
      <c r="F71" s="125" t="s">
        <v>53</v>
      </c>
      <c r="G71" s="125" t="s">
        <v>140</v>
      </c>
      <c r="H71" s="125" t="s">
        <v>140</v>
      </c>
      <c r="I71" s="125" t="s">
        <v>140</v>
      </c>
    </row>
    <row r="72" spans="1:71" ht="12.75" hidden="1" customHeight="1" x14ac:dyDescent="0.25">
      <c r="A72" s="111"/>
      <c r="C72" s="112"/>
      <c r="D72" s="835"/>
      <c r="E72" s="837" t="s">
        <v>54</v>
      </c>
      <c r="F72" s="204">
        <f>SUMIF($E$24:$E$24,$E72,E$24:E$24)</f>
        <v>0</v>
      </c>
      <c r="G72" s="204" t="e">
        <f>SUMIF($E$24:$E$24,$E72,#REF!)</f>
        <v>#REF!</v>
      </c>
      <c r="H72" s="204" t="e">
        <f>SUMIF($E$24:$E$24,$E72,#REF!)</f>
        <v>#REF!</v>
      </c>
      <c r="I72" s="204">
        <f>SUMIF($E$24:$E$24,$E72,G$24:G$24)</f>
        <v>0</v>
      </c>
      <c r="J72" s="843"/>
    </row>
    <row r="73" spans="1:71" ht="12.75" hidden="1" customHeight="1" x14ac:dyDescent="0.25">
      <c r="A73" s="111"/>
      <c r="C73" s="112"/>
      <c r="D73" s="835"/>
      <c r="E73" s="837" t="s">
        <v>55</v>
      </c>
      <c r="F73" s="204">
        <f>SUMIF($E$24:$E$24,$E73,E$24:E$24)</f>
        <v>0</v>
      </c>
      <c r="G73" s="204" t="e">
        <f>SUMIF($E$24:$E$24,$E73,#REF!)</f>
        <v>#REF!</v>
      </c>
      <c r="H73" s="204" t="e">
        <f>SUMIF($E$24:$E$24,$E73,#REF!)</f>
        <v>#REF!</v>
      </c>
      <c r="I73" s="204">
        <f>SUMIF($E$24:$E$24,$E73,G$24:G$24)</f>
        <v>0</v>
      </c>
      <c r="J73" s="843"/>
    </row>
    <row r="74" spans="1:71" ht="12.75" hidden="1" customHeight="1" x14ac:dyDescent="0.25">
      <c r="A74" s="111"/>
      <c r="C74" s="112"/>
      <c r="D74" s="835"/>
      <c r="E74" s="837" t="s">
        <v>56</v>
      </c>
      <c r="F74" s="204">
        <f>SUMIF($E$24:$E$24,$E74,E$24:E$24)</f>
        <v>0</v>
      </c>
      <c r="G74" s="204" t="e">
        <f>SUMIF($E$24:$E$24,$E74,#REF!)</f>
        <v>#REF!</v>
      </c>
      <c r="H74" s="204" t="e">
        <f>SUMIF($E$24:$E$24,$E74,#REF!)</f>
        <v>#REF!</v>
      </c>
      <c r="I74" s="204">
        <f>SUMIF($E$24:$E$24,$E74,G$24:G$24)</f>
        <v>0</v>
      </c>
      <c r="J74" s="843"/>
    </row>
    <row r="75" spans="1:71" ht="12.75" hidden="1" customHeight="1" x14ac:dyDescent="0.3">
      <c r="A75" s="111"/>
      <c r="C75" s="112"/>
      <c r="D75" s="835"/>
      <c r="E75" s="838" t="s">
        <v>57</v>
      </c>
      <c r="F75" s="117">
        <f>SUM(F72:F74)</f>
        <v>0</v>
      </c>
      <c r="G75" s="117" t="e">
        <f>SUM(G72:G74)</f>
        <v>#REF!</v>
      </c>
      <c r="H75" s="117" t="e">
        <f>SUM(H72:H74)</f>
        <v>#REF!</v>
      </c>
      <c r="I75" s="117">
        <f>SUM(I72:I74)</f>
        <v>0</v>
      </c>
      <c r="J75" s="844"/>
    </row>
    <row r="76" spans="1:71" ht="12.75" hidden="1" customHeight="1" x14ac:dyDescent="0.25">
      <c r="A76" s="111"/>
      <c r="C76" s="112"/>
      <c r="D76" s="835"/>
    </row>
    <row r="77" spans="1:71" ht="12.75" hidden="1" customHeight="1" x14ac:dyDescent="0.25">
      <c r="A77" s="111"/>
      <c r="C77" s="112" t="s">
        <v>12</v>
      </c>
      <c r="D77" s="835"/>
      <c r="E77" s="836" t="s">
        <v>50</v>
      </c>
      <c r="F77" s="125" t="s">
        <v>53</v>
      </c>
      <c r="G77" s="125" t="s">
        <v>140</v>
      </c>
      <c r="H77" s="125" t="s">
        <v>140</v>
      </c>
      <c r="I77" s="125" t="s">
        <v>140</v>
      </c>
    </row>
    <row r="78" spans="1:71" ht="12.75" hidden="1" customHeight="1" x14ac:dyDescent="0.25">
      <c r="A78" s="111"/>
      <c r="C78" s="112"/>
      <c r="D78" s="835"/>
      <c r="E78" s="837" t="s">
        <v>54</v>
      </c>
      <c r="F78" s="204" t="e">
        <f>SUMIF(#REF!,$E78,#REF!)</f>
        <v>#REF!</v>
      </c>
      <c r="G78" s="204" t="e">
        <f>SUMIF(#REF!,$E78,#REF!)</f>
        <v>#REF!</v>
      </c>
      <c r="H78" s="204" t="e">
        <f>SUMIF(#REF!,$E78,#REF!)</f>
        <v>#REF!</v>
      </c>
      <c r="I78" s="204" t="e">
        <f>SUMIF(#REF!,$E78,#REF!)</f>
        <v>#REF!</v>
      </c>
      <c r="J78" s="843"/>
    </row>
    <row r="79" spans="1:71" ht="12.75" hidden="1" customHeight="1" x14ac:dyDescent="0.25">
      <c r="A79" s="111"/>
      <c r="C79" s="112"/>
      <c r="D79" s="835"/>
      <c r="E79" s="837" t="s">
        <v>55</v>
      </c>
      <c r="F79" s="204" t="e">
        <f>SUMIF(#REF!,$E79,#REF!)</f>
        <v>#REF!</v>
      </c>
      <c r="G79" s="204" t="e">
        <f>SUMIF(#REF!,$E79,#REF!)</f>
        <v>#REF!</v>
      </c>
      <c r="H79" s="204" t="e">
        <f>SUMIF(#REF!,$E79,#REF!)</f>
        <v>#REF!</v>
      </c>
      <c r="I79" s="204" t="e">
        <f>SUMIF(#REF!,$E79,#REF!)</f>
        <v>#REF!</v>
      </c>
      <c r="J79" s="843"/>
    </row>
    <row r="80" spans="1:71" ht="12.75" hidden="1" customHeight="1" x14ac:dyDescent="0.25">
      <c r="A80" s="111"/>
      <c r="C80" s="112"/>
      <c r="D80" s="835"/>
      <c r="E80" s="837" t="s">
        <v>56</v>
      </c>
      <c r="F80" s="204" t="e">
        <f>SUMIF(#REF!,$E80,#REF!)</f>
        <v>#REF!</v>
      </c>
      <c r="G80" s="204" t="e">
        <f>SUMIF(#REF!,$E80,#REF!)</f>
        <v>#REF!</v>
      </c>
      <c r="H80" s="204" t="e">
        <f>SUMIF(#REF!,$E80,#REF!)</f>
        <v>#REF!</v>
      </c>
      <c r="I80" s="204" t="e">
        <f>SUMIF(#REF!,$E80,#REF!)</f>
        <v>#REF!</v>
      </c>
      <c r="J80" s="843"/>
    </row>
    <row r="81" spans="1:15" ht="12.75" hidden="1" customHeight="1" x14ac:dyDescent="0.3">
      <c r="A81" s="111"/>
      <c r="C81" s="112"/>
      <c r="D81" s="835"/>
      <c r="E81" s="838" t="s">
        <v>57</v>
      </c>
      <c r="F81" s="117" t="e">
        <f>SUM(F78:F80)</f>
        <v>#REF!</v>
      </c>
      <c r="G81" s="117" t="e">
        <f>SUM(G78:G80)</f>
        <v>#REF!</v>
      </c>
      <c r="H81" s="117" t="e">
        <f>SUM(H78:H80)</f>
        <v>#REF!</v>
      </c>
      <c r="I81" s="117" t="e">
        <f>SUM(I78:I80)</f>
        <v>#REF!</v>
      </c>
      <c r="J81" s="844"/>
    </row>
    <row r="82" spans="1:15" ht="12.75" hidden="1" customHeight="1" x14ac:dyDescent="0.25">
      <c r="A82" s="111"/>
      <c r="C82" s="112"/>
      <c r="D82" s="835"/>
    </row>
    <row r="83" spans="1:15" ht="12.75" hidden="1" customHeight="1" x14ac:dyDescent="0.25">
      <c r="A83" s="111"/>
      <c r="C83" s="112" t="s">
        <v>332</v>
      </c>
      <c r="D83" s="835"/>
      <c r="E83" s="836" t="s">
        <v>50</v>
      </c>
      <c r="F83" s="125" t="s">
        <v>53</v>
      </c>
      <c r="G83" s="125" t="s">
        <v>140</v>
      </c>
      <c r="H83" s="125" t="s">
        <v>140</v>
      </c>
      <c r="I83" s="125" t="s">
        <v>140</v>
      </c>
    </row>
    <row r="84" spans="1:15" ht="12.75" hidden="1" customHeight="1" x14ac:dyDescent="0.25">
      <c r="A84" s="111"/>
      <c r="E84" s="837" t="s">
        <v>54</v>
      </c>
      <c r="F84" s="204">
        <f t="shared" ref="F84:I86" si="18">SUMIF($E$57:$E$58,$E84,F$57:F$58)</f>
        <v>0</v>
      </c>
      <c r="G84" s="204">
        <f t="shared" si="18"/>
        <v>0</v>
      </c>
      <c r="H84" s="204">
        <f t="shared" si="18"/>
        <v>0</v>
      </c>
      <c r="I84" s="204">
        <f t="shared" si="18"/>
        <v>0</v>
      </c>
      <c r="J84" s="843"/>
    </row>
    <row r="85" spans="1:15" ht="12.75" hidden="1" customHeight="1" x14ac:dyDescent="0.25">
      <c r="A85" s="111"/>
      <c r="E85" s="837" t="s">
        <v>55</v>
      </c>
      <c r="F85" s="204">
        <f t="shared" si="18"/>
        <v>0</v>
      </c>
      <c r="G85" s="204">
        <f t="shared" si="18"/>
        <v>0</v>
      </c>
      <c r="H85" s="204">
        <f t="shared" si="18"/>
        <v>0</v>
      </c>
      <c r="I85" s="204">
        <f t="shared" si="18"/>
        <v>0</v>
      </c>
      <c r="J85" s="843"/>
    </row>
    <row r="86" spans="1:15" ht="12.75" hidden="1" customHeight="1" x14ac:dyDescent="0.25">
      <c r="A86" s="111"/>
      <c r="E86" s="837" t="s">
        <v>56</v>
      </c>
      <c r="F86" s="204">
        <f t="shared" si="18"/>
        <v>0</v>
      </c>
      <c r="G86" s="204">
        <f t="shared" si="18"/>
        <v>0</v>
      </c>
      <c r="H86" s="204">
        <f t="shared" si="18"/>
        <v>0</v>
      </c>
      <c r="I86" s="204">
        <f t="shared" si="18"/>
        <v>0</v>
      </c>
      <c r="J86" s="843"/>
    </row>
    <row r="87" spans="1:15" ht="12.75" hidden="1" customHeight="1" x14ac:dyDescent="0.3">
      <c r="A87" s="111"/>
      <c r="E87" s="838" t="s">
        <v>57</v>
      </c>
      <c r="F87" s="117">
        <f>SUM(F84:F86)</f>
        <v>0</v>
      </c>
      <c r="G87" s="117">
        <f>SUM(G84:G86)</f>
        <v>0</v>
      </c>
      <c r="H87" s="117">
        <f>SUM(H84:H86)</f>
        <v>0</v>
      </c>
      <c r="I87" s="117">
        <f>SUM(I84:I86)</f>
        <v>0</v>
      </c>
      <c r="J87" s="844"/>
    </row>
    <row r="88" spans="1:15" ht="12.75" hidden="1" customHeight="1" x14ac:dyDescent="0.25">
      <c r="A88" s="111"/>
    </row>
    <row r="89" spans="1:15" ht="12.75" hidden="1" customHeight="1" x14ac:dyDescent="0.25">
      <c r="A89" s="111"/>
    </row>
    <row r="90" spans="1:15" ht="12.75" hidden="1" customHeight="1" x14ac:dyDescent="0.25">
      <c r="A90" s="111"/>
      <c r="B90" s="132" t="s">
        <v>113</v>
      </c>
      <c r="C90" s="132"/>
      <c r="F90" s="134">
        <v>-25</v>
      </c>
      <c r="G90" s="134">
        <v>0</v>
      </c>
      <c r="H90" s="134">
        <v>0</v>
      </c>
      <c r="I90" s="134">
        <v>0</v>
      </c>
      <c r="K90" s="144"/>
      <c r="L90" s="144"/>
      <c r="M90" s="144"/>
      <c r="N90" s="144"/>
      <c r="O90" s="144"/>
    </row>
    <row r="91" spans="1:15" ht="12.75" hidden="1" customHeight="1" x14ac:dyDescent="0.25">
      <c r="A91" s="111"/>
      <c r="B91" s="132"/>
      <c r="C91" s="132"/>
      <c r="F91" s="132"/>
      <c r="G91" s="132"/>
      <c r="H91" s="132"/>
      <c r="I91" s="132"/>
      <c r="K91" s="144"/>
      <c r="L91" s="144"/>
      <c r="M91" s="144"/>
      <c r="N91" s="144"/>
      <c r="O91" s="144"/>
    </row>
    <row r="92" spans="1:15" ht="12.75" hidden="1" customHeight="1" x14ac:dyDescent="0.25">
      <c r="A92" s="111"/>
      <c r="B92" s="132" t="s">
        <v>114</v>
      </c>
      <c r="C92" s="132"/>
      <c r="F92" s="129">
        <f t="shared" ref="F92" si="19">F62-F90</f>
        <v>30</v>
      </c>
      <c r="G92" s="129">
        <f t="shared" ref="G92" si="20">G62-G90</f>
        <v>-75</v>
      </c>
      <c r="H92" s="129">
        <f t="shared" ref="H92:I92" si="21">H62-H90</f>
        <v>0</v>
      </c>
      <c r="I92" s="129">
        <f t="shared" si="21"/>
        <v>0</v>
      </c>
      <c r="K92" s="144"/>
      <c r="L92" s="144"/>
      <c r="M92" s="144"/>
      <c r="N92" s="144"/>
      <c r="O92" s="144"/>
    </row>
    <row r="93" spans="1:15" ht="12.75" hidden="1" customHeight="1" x14ac:dyDescent="0.25">
      <c r="A93" s="111"/>
    </row>
    <row r="94" spans="1:15" ht="12.75" hidden="1" customHeight="1" x14ac:dyDescent="0.25">
      <c r="A94" s="111"/>
    </row>
    <row r="95" spans="1:15" x14ac:dyDescent="0.25">
      <c r="A95" s="111"/>
    </row>
    <row r="96" spans="1:15" x14ac:dyDescent="0.25">
      <c r="A96" s="111"/>
    </row>
    <row r="97" spans="1:1" x14ac:dyDescent="0.25">
      <c r="A97" s="111"/>
    </row>
    <row r="98" spans="1:1" x14ac:dyDescent="0.25">
      <c r="A98" s="111"/>
    </row>
    <row r="99" spans="1:1" x14ac:dyDescent="0.25">
      <c r="A99" s="111"/>
    </row>
    <row r="100" spans="1:1" x14ac:dyDescent="0.25">
      <c r="A100" s="111"/>
    </row>
    <row r="101" spans="1:1" x14ac:dyDescent="0.25">
      <c r="A101" s="111"/>
    </row>
    <row r="102" spans="1:1" x14ac:dyDescent="0.25">
      <c r="A102" s="111"/>
    </row>
    <row r="103" spans="1:1" x14ac:dyDescent="0.25">
      <c r="A103" s="111"/>
    </row>
    <row r="104" spans="1:1" x14ac:dyDescent="0.25">
      <c r="A104" s="111"/>
    </row>
  </sheetData>
  <customSheetViews>
    <customSheetView guid="{242A1D50-B023-4375-88F3-03330C83BB86}" scale="80" showPageBreaks="1" fitToPage="1" printArea="1" hiddenRows="1">
      <pane ySplit="3" topLeftCell="A79" activePane="bottomLeft" state="frozen"/>
      <selection pane="bottomLeft" activeCell="M21" sqref="M21"/>
      <rowBreaks count="1" manualBreakCount="1">
        <brk id="37" max="16383" man="1"/>
      </rowBreaks>
      <pageMargins left="0" right="0" top="0" bottom="0" header="0" footer="0"/>
      <pageSetup paperSize="9" scale="68"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hiddenRows="1">
      <pane ySplit="3" topLeftCell="A79" activePane="bottomLeft" state="frozen"/>
      <selection pane="bottomLeft" activeCell="M21" sqref="M21"/>
      <rowBreaks count="1" manualBreakCount="1">
        <brk id="37" max="16383" man="1"/>
      </rowBreaks>
      <pageMargins left="0" right="0" top="0" bottom="0" header="0" footer="0"/>
      <pageSetup paperSize="9" scale="68"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selection activeCell="F16" sqref="F16:J16"/>
      <pageMargins left="0" right="0" top="0" bottom="0" header="0" footer="0"/>
      <pageSetup paperSize="9" scale="67" fitToHeight="3" orientation="landscape" r:id="rId3"/>
      <headerFooter alignWithMargins="0">
        <oddHeader>&amp;C&amp;16Detailed General Fund Budget Proposals 2013-18&amp;R&amp;16Appendix 3</oddHeader>
        <oddFooter>Page &amp;P</oddFooter>
      </headerFooter>
    </customSheetView>
    <customSheetView guid="{08E17AC2-8BD7-43B4-BF01-BC1D56C64DA3}" scale="80" fitToPage="1" hiddenRows="1">
      <pane ySplit="3" topLeftCell="A79" activePane="bottomLeft" state="frozen"/>
      <selection pane="bottomLeft" activeCell="M21" sqref="M21"/>
      <rowBreaks count="1" manualBreakCount="1">
        <brk id="37" max="16383" man="1"/>
      </rowBreaks>
      <pageMargins left="0" right="0" top="0" bottom="0" header="0" footer="0"/>
      <pageSetup paperSize="9" scale="68"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fitToPage="1" hiddenRows="1">
      <pane ySplit="3" topLeftCell="A6" activePane="bottomLeft" state="frozen"/>
      <selection pane="bottomLeft" activeCell="I21" sqref="I21"/>
      <rowBreaks count="1" manualBreakCount="1">
        <brk id="37" max="16383" man="1"/>
      </rowBreaks>
      <pageMargins left="0" right="0" top="0" bottom="0" header="0" footer="0"/>
      <pageSetup paperSize="9" scale="68"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fitToPage="1" hiddenRows="1">
      <pane ySplit="3" topLeftCell="A67" activePane="bottomLeft" state="frozen"/>
      <selection pane="bottomLeft" activeCell="S88" sqref="S88"/>
      <rowBreaks count="1" manualBreakCount="1">
        <brk id="37" max="16383" man="1"/>
      </rowBreaks>
      <pageMargins left="0" right="0" top="0" bottom="0" header="0" footer="0"/>
      <pageSetup paperSize="9" scale="68"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fitToPage="1" hiddenRows="1">
      <pane ySplit="3" topLeftCell="A25" activePane="bottomLeft" state="frozen"/>
      <selection pane="bottomLeft" activeCell="R35" sqref="R35"/>
      <rowBreaks count="1" manualBreakCount="1">
        <brk id="37" max="16383" man="1"/>
      </rowBreaks>
      <pageMargins left="0" right="0" top="0" bottom="0" header="0" footer="0"/>
      <pageSetup paperSize="9" scale="68"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hiddenRows="1">
      <pane ySplit="3" topLeftCell="A25" activePane="bottomLeft" state="frozen"/>
      <selection pane="bottomLeft" activeCell="R35" sqref="R35"/>
      <rowBreaks count="1" manualBreakCount="1">
        <brk id="37" max="16383" man="1"/>
      </rowBreaks>
      <pageMargins left="0" right="0" top="0" bottom="0" header="0" footer="0"/>
      <pageSetup paperSize="9" scale="68" fitToHeight="0" orientation="landscape" r:id="rId8"/>
      <headerFooter alignWithMargins="0">
        <oddHeader>&amp;C&amp;"Arial,Bold"General Fund Budget Proposals Summary&amp;R&amp;"Arial,Bold"Appendix 3</oddHeader>
        <oddFooter>&amp;C&amp;P of &amp;N</oddFooter>
      </headerFooter>
    </customSheetView>
  </customSheetViews>
  <phoneticPr fontId="16" type="noConversion"/>
  <conditionalFormatting sqref="E60:F61">
    <cfRule type="cellIs" dxfId="40" priority="12" stopIfTrue="1" operator="equal">
      <formula>0</formula>
    </cfRule>
  </conditionalFormatting>
  <conditionalFormatting sqref="E11:G12 O11:O19">
    <cfRule type="cellIs" dxfId="39" priority="1" stopIfTrue="1" operator="equal">
      <formula>0</formula>
    </cfRule>
  </conditionalFormatting>
  <conditionalFormatting sqref="E24:G26 O24:O27">
    <cfRule type="cellIs" dxfId="38" priority="2" stopIfTrue="1" operator="equal">
      <formula>0</formula>
    </cfRule>
  </conditionalFormatting>
  <conditionalFormatting sqref="E32:G32">
    <cfRule type="cellIs" dxfId="37" priority="9" stopIfTrue="1" operator="equal">
      <formula>0</formula>
    </cfRule>
  </conditionalFormatting>
  <conditionalFormatting sqref="E37:G37">
    <cfRule type="cellIs" dxfId="36" priority="8" stopIfTrue="1" operator="equal">
      <formula>0</formula>
    </cfRule>
  </conditionalFormatting>
  <conditionalFormatting sqref="E6:I8 K8:O8 G13:G18 F13:F19 E13:E21 F20:G20 F21:I21 K21:O21 E23:I23 K23:O23 E27 G27:I27 K27:M30 F27:G31 O32 K33:O35 O37 E38:I39 K38:O39 K46:O47 E54:I55 K54:O55 E57:I58 K60:O61 G60:I62 F62:O62 F63:I63 K63:O63 F90:I90">
    <cfRule type="cellIs" dxfId="35" priority="39" stopIfTrue="1" operator="equal">
      <formula>0</formula>
    </cfRule>
  </conditionalFormatting>
  <conditionalFormatting sqref="E41:I47 K42:O44">
    <cfRule type="cellIs" dxfId="34" priority="4" stopIfTrue="1" operator="equal">
      <formula>0</formula>
    </cfRule>
  </conditionalFormatting>
  <conditionalFormatting sqref="F49:I52 K49:O52">
    <cfRule type="cellIs" dxfId="33" priority="3" stopIfTrue="1" operator="equal">
      <formula>0</formula>
    </cfRule>
  </conditionalFormatting>
  <conditionalFormatting sqref="G19:I19 E31 E33:E34 E49">
    <cfRule type="cellIs" dxfId="32" priority="514" stopIfTrue="1" operator="equal">
      <formula>0</formula>
    </cfRule>
  </conditionalFormatting>
  <conditionalFormatting sqref="H28:I31 F33:I35">
    <cfRule type="cellIs" dxfId="31" priority="13" stopIfTrue="1" operator="equal">
      <formula>0</formula>
    </cfRule>
  </conditionalFormatting>
  <conditionalFormatting sqref="N27 N28:O30">
    <cfRule type="cellIs" dxfId="30" priority="28" stopIfTrue="1" operator="equal">
      <formula>0</formula>
    </cfRule>
  </conditionalFormatting>
  <conditionalFormatting sqref="O6">
    <cfRule type="cellIs" dxfId="29" priority="513" stopIfTrue="1" operator="equal">
      <formula>0</formula>
    </cfRule>
  </conditionalFormatting>
  <conditionalFormatting sqref="O57:O58">
    <cfRule type="cellIs" dxfId="28" priority="258" stopIfTrue="1" operator="equal">
      <formula>0</formula>
    </cfRule>
  </conditionalFormatting>
  <pageMargins left="0.74803149606299213" right="0.74803149606299213" top="0.98425196850393704" bottom="0.98425196850393704" header="0.51181102362204722" footer="0.51181102362204722"/>
  <pageSetup paperSize="9" scale="68" fitToHeight="0" orientation="landscape" r:id="rId9"/>
  <headerFooter alignWithMargins="0">
    <oddHeader>&amp;C&amp;"Arial,Bold"General Fund Budget Proposals Summary&amp;R&amp;"Arial,Bold"Appendix 3</oddHeader>
    <oddFooter>&amp;C&amp;P of &amp;N</oddFooter>
  </headerFooter>
  <rowBreaks count="1" manualBreakCount="1">
    <brk id="30"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theme="7" tint="0.59999389629810485"/>
    <pageSetUpPr fitToPage="1"/>
  </sheetPr>
  <dimension ref="A1:T161"/>
  <sheetViews>
    <sheetView zoomScale="80" zoomScaleNormal="80" workbookViewId="0">
      <pane ySplit="3" topLeftCell="A54" activePane="bottomLeft" state="frozen"/>
      <selection pane="bottomLeft" activeCell="H56" sqref="H56"/>
    </sheetView>
  </sheetViews>
  <sheetFormatPr defaultColWidth="9.453125" defaultRowHeight="12.5" x14ac:dyDescent="0.25"/>
  <cols>
    <col min="1" max="1" width="5.453125" style="28" bestFit="1" customWidth="1"/>
    <col min="2" max="2" width="40.81640625" style="25" bestFit="1" customWidth="1"/>
    <col min="3" max="3" width="90.81640625" style="25" customWidth="1"/>
    <col min="4" max="4" width="3.453125" style="25" customWidth="1"/>
    <col min="5" max="5" width="9.453125" style="26"/>
    <col min="6" max="6" width="11" style="25" bestFit="1" customWidth="1"/>
    <col min="7" max="9" width="11" style="25" customWidth="1"/>
    <col min="10" max="10" width="2.54296875" style="36" customWidth="1"/>
    <col min="11" max="11" width="5.54296875" style="36" bestFit="1" customWidth="1"/>
    <col min="12" max="14" width="5.54296875" style="36" customWidth="1"/>
    <col min="15" max="15" width="7.54296875" style="36" customWidth="1"/>
    <col min="16" max="16" width="2" style="25" customWidth="1"/>
    <col min="17" max="16384" width="9.453125" style="25"/>
  </cols>
  <sheetData>
    <row r="1" spans="1:20" s="34" customFormat="1" ht="20" x14ac:dyDescent="0.25">
      <c r="A1" s="111"/>
      <c r="B1" s="272" t="s">
        <v>31</v>
      </c>
      <c r="C1" s="272"/>
      <c r="D1" s="272"/>
      <c r="E1" s="272"/>
      <c r="F1" s="272"/>
      <c r="G1" s="272"/>
      <c r="H1" s="272"/>
      <c r="I1" s="272"/>
      <c r="K1" s="274"/>
      <c r="L1" s="274"/>
      <c r="M1" s="274"/>
      <c r="N1" s="274"/>
    </row>
    <row r="2" spans="1:20" s="31" customFormat="1" ht="14" x14ac:dyDescent="0.25">
      <c r="A2" s="40"/>
      <c r="B2" s="39"/>
      <c r="C2" s="41" t="s">
        <v>78</v>
      </c>
      <c r="D2" s="41"/>
      <c r="E2" s="45"/>
      <c r="F2" s="182" t="s">
        <v>79</v>
      </c>
      <c r="G2" s="182" t="s">
        <v>80</v>
      </c>
      <c r="H2" s="182" t="s">
        <v>81</v>
      </c>
      <c r="I2" s="182" t="s">
        <v>82</v>
      </c>
      <c r="J2" s="233"/>
      <c r="K2" s="239"/>
      <c r="L2" s="239"/>
      <c r="M2" s="239"/>
      <c r="N2" s="239"/>
      <c r="O2" s="239"/>
      <c r="P2" s="34"/>
      <c r="Q2" s="34"/>
      <c r="R2" s="34"/>
      <c r="S2" s="34"/>
      <c r="T2" s="34"/>
    </row>
    <row r="3" spans="1:20" s="31" customFormat="1" ht="44" x14ac:dyDescent="0.25">
      <c r="A3" s="50"/>
      <c r="B3" s="300"/>
      <c r="C3" s="41"/>
      <c r="D3" s="41"/>
      <c r="E3" s="42" t="s">
        <v>83</v>
      </c>
      <c r="F3" s="182" t="s">
        <v>84</v>
      </c>
      <c r="G3" s="182" t="s">
        <v>84</v>
      </c>
      <c r="H3" s="182" t="s">
        <v>84</v>
      </c>
      <c r="I3" s="182" t="s">
        <v>84</v>
      </c>
      <c r="J3" s="233"/>
      <c r="K3" s="183" t="s">
        <v>79</v>
      </c>
      <c r="L3" s="183" t="s">
        <v>80</v>
      </c>
      <c r="M3" s="183" t="s">
        <v>81</v>
      </c>
      <c r="N3" s="183" t="s">
        <v>82</v>
      </c>
      <c r="O3" s="428" t="s">
        <v>35</v>
      </c>
      <c r="P3" s="34"/>
      <c r="Q3" s="34"/>
      <c r="R3" s="34"/>
      <c r="S3" s="34"/>
      <c r="T3" s="34"/>
    </row>
    <row r="4" spans="1:20" s="31" customFormat="1" ht="14" x14ac:dyDescent="0.3">
      <c r="A4" s="50"/>
      <c r="B4" s="41"/>
      <c r="C4" s="39"/>
      <c r="D4" s="39"/>
      <c r="E4" s="42"/>
      <c r="F4" s="139"/>
      <c r="G4" s="139"/>
      <c r="H4" s="139"/>
      <c r="I4" s="139"/>
      <c r="J4" s="71"/>
      <c r="K4" s="43"/>
      <c r="L4" s="43"/>
      <c r="M4" s="43"/>
      <c r="N4" s="43"/>
      <c r="O4" s="43"/>
      <c r="P4" s="34"/>
      <c r="Q4" s="34"/>
      <c r="R4" s="34"/>
      <c r="S4" s="34"/>
      <c r="T4" s="34"/>
    </row>
    <row r="5" spans="1:20" s="31" customFormat="1" ht="14" x14ac:dyDescent="0.25">
      <c r="A5" s="50"/>
      <c r="B5" s="41" t="s">
        <v>8</v>
      </c>
      <c r="C5" s="39"/>
      <c r="D5" s="39"/>
      <c r="E5" s="48"/>
      <c r="F5" s="136"/>
      <c r="G5" s="136"/>
      <c r="H5" s="136"/>
      <c r="I5" s="136"/>
      <c r="J5" s="39"/>
      <c r="K5" s="39"/>
      <c r="L5" s="39"/>
      <c r="M5" s="39"/>
      <c r="N5" s="39"/>
      <c r="O5" s="39"/>
      <c r="P5" s="34"/>
      <c r="Q5" s="34"/>
      <c r="R5" s="34"/>
      <c r="S5" s="34"/>
      <c r="T5" s="34"/>
    </row>
    <row r="6" spans="1:20" s="31" customFormat="1" ht="14" x14ac:dyDescent="0.3">
      <c r="A6" s="50"/>
      <c r="B6" s="186"/>
      <c r="C6" s="187"/>
      <c r="D6" s="89"/>
      <c r="E6" s="72"/>
      <c r="F6" s="688"/>
      <c r="G6" s="688"/>
      <c r="H6" s="688"/>
      <c r="I6" s="688"/>
      <c r="J6" s="71"/>
      <c r="K6" s="190"/>
      <c r="L6" s="190"/>
      <c r="M6" s="190"/>
      <c r="N6" s="190"/>
      <c r="O6" s="190"/>
      <c r="P6" s="34"/>
      <c r="Q6" s="34"/>
      <c r="R6" s="34"/>
      <c r="S6" s="34"/>
      <c r="T6" s="34"/>
    </row>
    <row r="7" spans="1:20" s="31" customFormat="1" ht="14" x14ac:dyDescent="0.3">
      <c r="A7" s="50"/>
      <c r="B7" s="55"/>
      <c r="C7" s="56"/>
      <c r="D7" s="90"/>
      <c r="E7" s="72"/>
      <c r="F7" s="73"/>
      <c r="G7" s="73"/>
      <c r="H7" s="73"/>
      <c r="I7" s="73"/>
      <c r="J7" s="71"/>
      <c r="K7" s="57"/>
      <c r="L7" s="57"/>
      <c r="M7" s="57"/>
      <c r="N7" s="57"/>
      <c r="O7" s="57"/>
      <c r="P7" s="34"/>
      <c r="Q7" s="34"/>
      <c r="R7" s="34"/>
      <c r="S7" s="34"/>
      <c r="T7" s="34"/>
    </row>
    <row r="8" spans="1:20" s="31" customFormat="1" ht="14" x14ac:dyDescent="0.3">
      <c r="A8" s="50"/>
      <c r="B8" s="127" t="s">
        <v>85</v>
      </c>
      <c r="C8" s="60"/>
      <c r="D8" s="60"/>
      <c r="E8" s="72"/>
      <c r="F8" s="74">
        <f t="shared" ref="F8" si="0">SUM(F6)</f>
        <v>0</v>
      </c>
      <c r="G8" s="74">
        <f t="shared" ref="G8:H8" si="1">SUM(G6)</f>
        <v>0</v>
      </c>
      <c r="H8" s="74">
        <f t="shared" si="1"/>
        <v>0</v>
      </c>
      <c r="I8" s="74">
        <f t="shared" ref="I8:O8" si="2">SUM(I6)</f>
        <v>0</v>
      </c>
      <c r="J8" s="71"/>
      <c r="K8" s="74">
        <f t="shared" ref="K8" si="3">SUM(K6)</f>
        <v>0</v>
      </c>
      <c r="L8" s="74">
        <f t="shared" ref="L8:M8" si="4">SUM(L6)</f>
        <v>0</v>
      </c>
      <c r="M8" s="74">
        <f t="shared" si="4"/>
        <v>0</v>
      </c>
      <c r="N8" s="74">
        <f t="shared" si="2"/>
        <v>0</v>
      </c>
      <c r="O8" s="74">
        <f t="shared" si="2"/>
        <v>0</v>
      </c>
      <c r="P8" s="34"/>
      <c r="Q8" s="34"/>
      <c r="R8" s="34"/>
      <c r="S8" s="34"/>
      <c r="T8" s="34"/>
    </row>
    <row r="9" spans="1:20" s="31" customFormat="1" ht="14" x14ac:dyDescent="0.3">
      <c r="A9" s="50"/>
      <c r="B9" s="41"/>
      <c r="C9" s="39"/>
      <c r="D9" s="39"/>
      <c r="E9" s="42"/>
      <c r="F9" s="139"/>
      <c r="G9" s="139"/>
      <c r="H9" s="139"/>
      <c r="I9" s="139"/>
      <c r="J9" s="71"/>
      <c r="K9" s="43"/>
      <c r="L9" s="43"/>
      <c r="M9" s="43"/>
      <c r="N9" s="43"/>
      <c r="O9" s="43"/>
      <c r="P9" s="34"/>
      <c r="Q9" s="34"/>
      <c r="R9" s="34"/>
      <c r="S9" s="34"/>
      <c r="T9" s="34"/>
    </row>
    <row r="10" spans="1:20" s="31" customFormat="1" ht="14" x14ac:dyDescent="0.25">
      <c r="A10" s="50"/>
      <c r="B10" s="41" t="s">
        <v>9</v>
      </c>
      <c r="C10" s="39"/>
      <c r="D10" s="39"/>
      <c r="E10" s="48"/>
      <c r="F10" s="136"/>
      <c r="G10" s="136"/>
      <c r="H10" s="136"/>
      <c r="I10" s="136"/>
      <c r="J10" s="39"/>
      <c r="K10" s="39"/>
      <c r="L10" s="39"/>
      <c r="M10" s="39"/>
      <c r="N10" s="39"/>
      <c r="O10" s="39"/>
      <c r="P10" s="34"/>
      <c r="Q10" s="34"/>
      <c r="R10" s="34"/>
      <c r="S10" s="34"/>
      <c r="T10" s="34"/>
    </row>
    <row r="11" spans="1:20" s="144" customFormat="1" ht="14" x14ac:dyDescent="0.25">
      <c r="A11" s="105">
        <f>A6+1</f>
        <v>1</v>
      </c>
      <c r="B11" s="186" t="s">
        <v>305</v>
      </c>
      <c r="C11" s="186" t="s">
        <v>306</v>
      </c>
      <c r="D11" s="151"/>
      <c r="E11" s="141"/>
      <c r="F11" s="309">
        <v>4</v>
      </c>
      <c r="G11" s="309">
        <v>4</v>
      </c>
      <c r="H11" s="309"/>
      <c r="I11" s="309"/>
      <c r="J11" s="67"/>
      <c r="K11" s="690"/>
      <c r="L11" s="690"/>
      <c r="M11" s="690"/>
      <c r="N11" s="690"/>
      <c r="O11" s="690">
        <f t="shared" ref="O11" si="5">+SUM(K11:N11)</f>
        <v>0</v>
      </c>
    </row>
    <row r="12" spans="1:20" s="144" customFormat="1" ht="56" x14ac:dyDescent="0.25">
      <c r="A12" s="105">
        <v>2</v>
      </c>
      <c r="B12" s="734" t="s">
        <v>307</v>
      </c>
      <c r="C12" s="734" t="s">
        <v>308</v>
      </c>
      <c r="D12" s="151"/>
      <c r="E12" s="141"/>
      <c r="F12" s="738">
        <v>5</v>
      </c>
      <c r="G12" s="738"/>
      <c r="H12" s="738"/>
      <c r="I12" s="738"/>
      <c r="J12" s="67"/>
      <c r="K12" s="691"/>
      <c r="L12" s="691"/>
      <c r="M12" s="691"/>
      <c r="N12" s="691"/>
      <c r="O12" s="691"/>
    </row>
    <row r="13" spans="1:20" s="144" customFormat="1" ht="14" x14ac:dyDescent="0.25">
      <c r="A13" s="105"/>
      <c r="B13" s="191"/>
      <c r="C13" s="191"/>
      <c r="D13" s="151"/>
      <c r="E13" s="141"/>
      <c r="F13" s="309"/>
      <c r="G13" s="309"/>
      <c r="H13" s="309"/>
      <c r="I13" s="309"/>
      <c r="J13" s="67"/>
      <c r="K13" s="690"/>
      <c r="L13" s="690"/>
      <c r="M13" s="690"/>
      <c r="N13" s="690"/>
      <c r="O13" s="690"/>
    </row>
    <row r="14" spans="1:20" s="144" customFormat="1" ht="14" x14ac:dyDescent="0.25">
      <c r="A14" s="105"/>
      <c r="B14" s="191"/>
      <c r="C14" s="191"/>
      <c r="D14" s="151"/>
      <c r="E14" s="141"/>
      <c r="F14" s="309"/>
      <c r="G14" s="309"/>
      <c r="H14" s="309"/>
      <c r="I14" s="309"/>
      <c r="J14" s="67"/>
      <c r="K14" s="690"/>
      <c r="L14" s="690"/>
      <c r="M14" s="690"/>
      <c r="N14" s="690"/>
      <c r="O14" s="690"/>
    </row>
    <row r="15" spans="1:20" s="144" customFormat="1" ht="14" x14ac:dyDescent="0.25">
      <c r="A15" s="105"/>
      <c r="B15" s="186"/>
      <c r="C15" s="186"/>
      <c r="D15" s="151"/>
      <c r="E15" s="141"/>
      <c r="F15" s="309"/>
      <c r="G15" s="309"/>
      <c r="H15" s="309"/>
      <c r="I15" s="309"/>
      <c r="J15" s="67"/>
      <c r="K15" s="690"/>
      <c r="L15" s="690"/>
      <c r="M15" s="690"/>
      <c r="N15" s="690"/>
      <c r="O15" s="690"/>
    </row>
    <row r="16" spans="1:20" s="31" customFormat="1" ht="14" x14ac:dyDescent="0.25">
      <c r="A16" s="50"/>
      <c r="B16" s="191"/>
      <c r="C16" s="192"/>
      <c r="D16" s="151"/>
      <c r="E16" s="141"/>
      <c r="F16" s="193"/>
      <c r="G16" s="193"/>
      <c r="H16" s="193"/>
      <c r="I16" s="193"/>
      <c r="J16" s="67"/>
      <c r="K16" s="692"/>
      <c r="L16" s="692"/>
      <c r="M16" s="692"/>
      <c r="N16" s="692"/>
      <c r="O16" s="692"/>
      <c r="P16" s="34"/>
      <c r="Q16" s="34"/>
      <c r="R16" s="34"/>
      <c r="S16" s="34"/>
      <c r="T16" s="34"/>
    </row>
    <row r="17" spans="1:20" s="31" customFormat="1" ht="14" x14ac:dyDescent="0.25">
      <c r="A17" s="50"/>
      <c r="B17" s="273" t="s">
        <v>88</v>
      </c>
      <c r="C17" s="273"/>
      <c r="D17" s="273"/>
      <c r="E17" s="141"/>
      <c r="F17" s="195">
        <f>SUM(F11:F15)</f>
        <v>9</v>
      </c>
      <c r="G17" s="195">
        <f>SUM(G11:G15)</f>
        <v>4</v>
      </c>
      <c r="H17" s="195">
        <f>SUM(H11:H15)</f>
        <v>0</v>
      </c>
      <c r="I17" s="195">
        <f>SUM(I11:I15)</f>
        <v>0</v>
      </c>
      <c r="J17" s="67"/>
      <c r="K17" s="693">
        <f>SUM(K11:K15)</f>
        <v>0</v>
      </c>
      <c r="L17" s="693">
        <f>SUM(L11:L15)</f>
        <v>0</v>
      </c>
      <c r="M17" s="693">
        <f>SUM(M11:M15)</f>
        <v>0</v>
      </c>
      <c r="N17" s="693">
        <f>SUM(N11:N15)</f>
        <v>0</v>
      </c>
      <c r="O17" s="693">
        <f>SUM(O11:O15)</f>
        <v>0</v>
      </c>
      <c r="P17" s="34"/>
      <c r="Q17" s="34"/>
      <c r="R17" s="34"/>
      <c r="S17" s="34"/>
      <c r="T17" s="34"/>
    </row>
    <row r="18" spans="1:20" s="31" customFormat="1" ht="14" x14ac:dyDescent="0.3">
      <c r="A18" s="50"/>
      <c r="B18" s="104"/>
      <c r="C18" s="67"/>
      <c r="D18" s="67"/>
      <c r="E18" s="147"/>
      <c r="F18" s="99"/>
      <c r="G18" s="99"/>
      <c r="H18" s="99"/>
      <c r="I18" s="99"/>
      <c r="J18" s="179"/>
      <c r="K18" s="694"/>
      <c r="L18" s="694"/>
      <c r="M18" s="694"/>
      <c r="N18" s="694"/>
      <c r="O18" s="694"/>
      <c r="P18" s="34"/>
      <c r="Q18" s="34"/>
      <c r="R18" s="34"/>
      <c r="S18" s="34"/>
      <c r="T18" s="34"/>
    </row>
    <row r="19" spans="1:20" s="31" customFormat="1" ht="14" x14ac:dyDescent="0.3">
      <c r="A19" s="50"/>
      <c r="B19" s="226" t="s">
        <v>10</v>
      </c>
      <c r="C19" s="151"/>
      <c r="D19" s="151"/>
      <c r="E19" s="148"/>
      <c r="F19" s="200"/>
      <c r="G19" s="200"/>
      <c r="H19" s="200"/>
      <c r="I19" s="200"/>
      <c r="J19" s="179"/>
      <c r="K19" s="695"/>
      <c r="L19" s="695"/>
      <c r="M19" s="695"/>
      <c r="N19" s="695"/>
      <c r="O19" s="695"/>
      <c r="P19" s="34"/>
      <c r="Q19" s="34"/>
      <c r="R19" s="34"/>
      <c r="S19" s="34"/>
      <c r="T19" s="34"/>
    </row>
    <row r="20" spans="1:20" s="38" customFormat="1" ht="14" x14ac:dyDescent="0.25">
      <c r="A20" s="105"/>
      <c r="B20" s="187"/>
      <c r="C20" s="187"/>
      <c r="D20" s="151"/>
      <c r="E20" s="141"/>
      <c r="F20" s="309"/>
      <c r="G20" s="189"/>
      <c r="H20" s="189"/>
      <c r="I20" s="189"/>
      <c r="J20" s="67"/>
      <c r="K20" s="696"/>
      <c r="L20" s="690"/>
      <c r="M20" s="690"/>
      <c r="N20" s="690"/>
      <c r="O20" s="690"/>
      <c r="P20" s="144"/>
      <c r="Q20" s="144"/>
      <c r="R20" s="144"/>
      <c r="S20" s="144"/>
      <c r="T20" s="144"/>
    </row>
    <row r="21" spans="1:20" s="38" customFormat="1" ht="14" x14ac:dyDescent="0.3">
      <c r="A21" s="105"/>
      <c r="B21" s="191"/>
      <c r="C21" s="192"/>
      <c r="D21" s="151"/>
      <c r="E21" s="181"/>
      <c r="F21" s="180"/>
      <c r="G21" s="180"/>
      <c r="H21" s="180"/>
      <c r="I21" s="180"/>
      <c r="J21" s="179"/>
      <c r="K21" s="697"/>
      <c r="L21" s="697"/>
      <c r="M21" s="697"/>
      <c r="N21" s="697"/>
      <c r="O21" s="697"/>
      <c r="P21" s="144"/>
      <c r="Q21" s="144"/>
      <c r="R21" s="144"/>
      <c r="S21" s="144"/>
      <c r="T21" s="144"/>
    </row>
    <row r="22" spans="1:20" s="38" customFormat="1" ht="14" x14ac:dyDescent="0.3">
      <c r="A22" s="105"/>
      <c r="B22" s="127" t="s">
        <v>89</v>
      </c>
      <c r="C22" s="157"/>
      <c r="D22" s="157"/>
      <c r="E22" s="181"/>
      <c r="F22" s="178">
        <f>SUM(F20:F20)</f>
        <v>0</v>
      </c>
      <c r="G22" s="178">
        <f>SUM(G20:G20)</f>
        <v>0</v>
      </c>
      <c r="H22" s="178">
        <f>SUM(H20:H20)</f>
        <v>0</v>
      </c>
      <c r="I22" s="178">
        <f>SUM(I20:I20)</f>
        <v>0</v>
      </c>
      <c r="J22" s="179"/>
      <c r="K22" s="698">
        <f>SUM(K20:K20)</f>
        <v>0</v>
      </c>
      <c r="L22" s="698">
        <f>SUM(L20:L20)</f>
        <v>0</v>
      </c>
      <c r="M22" s="698">
        <f>SUM(M20:M20)</f>
        <v>0</v>
      </c>
      <c r="N22" s="698">
        <f>SUM(N20:N20)</f>
        <v>0</v>
      </c>
      <c r="O22" s="698">
        <f>SUM(O20:O20)</f>
        <v>0</v>
      </c>
      <c r="P22" s="144"/>
      <c r="Q22" s="144"/>
      <c r="R22" s="144"/>
      <c r="S22" s="144"/>
      <c r="T22" s="144"/>
    </row>
    <row r="23" spans="1:20" s="38" customFormat="1" ht="14" x14ac:dyDescent="0.3">
      <c r="A23" s="105"/>
      <c r="B23" s="157"/>
      <c r="C23" s="157"/>
      <c r="D23" s="157"/>
      <c r="E23" s="181"/>
      <c r="F23" s="177"/>
      <c r="G23" s="177"/>
      <c r="H23" s="177"/>
      <c r="I23" s="177"/>
      <c r="J23" s="179"/>
      <c r="K23" s="699"/>
      <c r="L23" s="699"/>
      <c r="M23" s="699"/>
      <c r="N23" s="699"/>
      <c r="O23" s="699"/>
      <c r="P23" s="144"/>
      <c r="Q23" s="144"/>
      <c r="R23" s="144"/>
      <c r="S23" s="144"/>
      <c r="T23" s="144"/>
    </row>
    <row r="24" spans="1:20" s="38" customFormat="1" ht="14" x14ac:dyDescent="0.25">
      <c r="A24" s="105"/>
      <c r="B24" s="226" t="s">
        <v>11</v>
      </c>
      <c r="C24" s="199"/>
      <c r="D24" s="151"/>
      <c r="E24" s="141"/>
      <c r="F24" s="200"/>
      <c r="G24" s="200"/>
      <c r="H24" s="200"/>
      <c r="I24" s="200"/>
      <c r="J24" s="67"/>
      <c r="K24" s="697"/>
      <c r="L24" s="697"/>
      <c r="M24" s="697"/>
      <c r="N24" s="697"/>
      <c r="O24" s="697"/>
      <c r="P24" s="144"/>
      <c r="Q24" s="144"/>
      <c r="R24" s="144"/>
      <c r="S24" s="144"/>
      <c r="T24" s="144"/>
    </row>
    <row r="25" spans="1:20" s="144" customFormat="1" ht="14" x14ac:dyDescent="0.25">
      <c r="A25" s="105"/>
      <c r="B25" s="187"/>
      <c r="C25" s="187"/>
      <c r="D25" s="151"/>
      <c r="E25" s="141"/>
      <c r="F25" s="189"/>
      <c r="G25" s="189"/>
      <c r="H25" s="189"/>
      <c r="I25" s="189"/>
      <c r="J25" s="67"/>
      <c r="K25" s="690"/>
      <c r="L25" s="690"/>
      <c r="M25" s="690"/>
      <c r="N25" s="690"/>
      <c r="O25" s="690"/>
    </row>
    <row r="26" spans="1:20" s="38" customFormat="1" ht="14" x14ac:dyDescent="0.25">
      <c r="A26" s="105"/>
      <c r="B26" s="191"/>
      <c r="C26" s="192"/>
      <c r="D26" s="151"/>
      <c r="E26" s="141"/>
      <c r="F26" s="193"/>
      <c r="G26" s="193"/>
      <c r="H26" s="193"/>
      <c r="I26" s="193"/>
      <c r="J26" s="67"/>
      <c r="K26" s="692"/>
      <c r="L26" s="692"/>
      <c r="M26" s="692"/>
      <c r="N26" s="692"/>
      <c r="O26" s="692"/>
      <c r="P26" s="144"/>
      <c r="Q26" s="144"/>
      <c r="R26" s="144"/>
      <c r="S26" s="144"/>
      <c r="T26" s="144"/>
    </row>
    <row r="27" spans="1:20" s="38" customFormat="1" ht="14" x14ac:dyDescent="0.25">
      <c r="A27" s="105"/>
      <c r="B27" s="273" t="s">
        <v>90</v>
      </c>
      <c r="C27" s="273"/>
      <c r="D27" s="273"/>
      <c r="E27" s="141"/>
      <c r="F27" s="195">
        <f>SUM(F25:F25)</f>
        <v>0</v>
      </c>
      <c r="G27" s="195">
        <f>SUM(G25:G25)</f>
        <v>0</v>
      </c>
      <c r="H27" s="195">
        <f>SUM(H25:H25)</f>
        <v>0</v>
      </c>
      <c r="I27" s="195">
        <f>SUM(I25:I25)</f>
        <v>0</v>
      </c>
      <c r="J27" s="67"/>
      <c r="K27" s="693">
        <f>SUM(K25:K25)</f>
        <v>0</v>
      </c>
      <c r="L27" s="693">
        <f>SUM(L25:L25)</f>
        <v>0</v>
      </c>
      <c r="M27" s="693">
        <f>SUM(M25:M25)</f>
        <v>0</v>
      </c>
      <c r="N27" s="693">
        <f>SUM(N25:N25)</f>
        <v>0</v>
      </c>
      <c r="O27" s="693">
        <f>SUM(O25:O25)</f>
        <v>0</v>
      </c>
      <c r="P27" s="144"/>
      <c r="Q27" s="144"/>
      <c r="R27" s="144"/>
      <c r="S27" s="144"/>
      <c r="T27" s="144"/>
    </row>
    <row r="28" spans="1:20" s="38" customFormat="1" ht="14" x14ac:dyDescent="0.3">
      <c r="A28" s="105"/>
      <c r="B28" s="197"/>
      <c r="C28" s="151"/>
      <c r="D28" s="151"/>
      <c r="E28" s="181"/>
      <c r="F28" s="176"/>
      <c r="G28" s="176"/>
      <c r="H28" s="176"/>
      <c r="I28" s="176"/>
      <c r="J28" s="179"/>
      <c r="K28" s="700"/>
      <c r="L28" s="700"/>
      <c r="M28" s="700"/>
      <c r="N28" s="700"/>
      <c r="O28" s="700"/>
      <c r="P28" s="144"/>
      <c r="Q28" s="144"/>
      <c r="R28" s="144"/>
      <c r="S28" s="144"/>
      <c r="T28" s="144"/>
    </row>
    <row r="29" spans="1:20" s="38" customFormat="1" ht="14" x14ac:dyDescent="0.3">
      <c r="A29" s="105"/>
      <c r="B29" s="226" t="s">
        <v>12</v>
      </c>
      <c r="C29" s="199"/>
      <c r="D29" s="151"/>
      <c r="E29" s="109"/>
      <c r="F29" s="200"/>
      <c r="G29" s="200"/>
      <c r="H29" s="200"/>
      <c r="I29" s="200"/>
      <c r="J29" s="179"/>
      <c r="K29" s="695"/>
      <c r="L29" s="695"/>
      <c r="M29" s="695"/>
      <c r="N29" s="695"/>
      <c r="O29" s="695"/>
      <c r="P29" s="144"/>
      <c r="Q29" s="144"/>
      <c r="R29" s="144"/>
      <c r="S29" s="144"/>
      <c r="T29" s="144"/>
    </row>
    <row r="30" spans="1:20" s="144" customFormat="1" ht="14" x14ac:dyDescent="0.25">
      <c r="A30" s="105">
        <v>3</v>
      </c>
      <c r="B30" s="734" t="s">
        <v>309</v>
      </c>
      <c r="C30" s="734" t="s">
        <v>310</v>
      </c>
      <c r="D30" s="151"/>
      <c r="E30" s="141"/>
      <c r="F30" s="738">
        <v>-1</v>
      </c>
      <c r="G30" s="738"/>
      <c r="H30" s="738"/>
      <c r="I30" s="738"/>
      <c r="J30" s="67"/>
      <c r="K30" s="691"/>
      <c r="L30" s="691"/>
      <c r="M30" s="691"/>
      <c r="N30" s="691"/>
      <c r="O30" s="691"/>
    </row>
    <row r="31" spans="1:20" s="144" customFormat="1" ht="14" x14ac:dyDescent="0.25">
      <c r="A31" s="105">
        <v>4</v>
      </c>
      <c r="B31" s="734" t="s">
        <v>311</v>
      </c>
      <c r="C31" s="734" t="s">
        <v>310</v>
      </c>
      <c r="D31" s="151"/>
      <c r="E31" s="141"/>
      <c r="F31" s="738">
        <v>-1</v>
      </c>
      <c r="G31" s="738"/>
      <c r="H31" s="738"/>
      <c r="I31" s="738"/>
      <c r="J31" s="67"/>
      <c r="K31" s="691"/>
      <c r="L31" s="691"/>
      <c r="M31" s="691"/>
      <c r="N31" s="691"/>
      <c r="O31" s="691"/>
    </row>
    <row r="32" spans="1:20" s="144" customFormat="1" ht="14" x14ac:dyDescent="0.25">
      <c r="A32" s="105">
        <v>5</v>
      </c>
      <c r="B32" s="734" t="s">
        <v>312</v>
      </c>
      <c r="C32" s="734" t="s">
        <v>310</v>
      </c>
      <c r="D32" s="151"/>
      <c r="E32" s="141"/>
      <c r="F32" s="738">
        <v>-1</v>
      </c>
      <c r="G32" s="738"/>
      <c r="H32" s="738"/>
      <c r="I32" s="738"/>
      <c r="J32" s="67"/>
      <c r="K32" s="691"/>
      <c r="L32" s="691"/>
      <c r="M32" s="691"/>
      <c r="N32" s="691"/>
      <c r="O32" s="691"/>
    </row>
    <row r="33" spans="1:20" s="144" customFormat="1" ht="126" x14ac:dyDescent="0.25">
      <c r="A33" s="105">
        <v>6</v>
      </c>
      <c r="B33" s="643" t="s">
        <v>328</v>
      </c>
      <c r="C33" s="643" t="s">
        <v>329</v>
      </c>
      <c r="D33" s="151"/>
      <c r="E33" s="141"/>
      <c r="F33" s="636">
        <v>-50</v>
      </c>
      <c r="G33" s="636">
        <v>50</v>
      </c>
      <c r="H33" s="189"/>
      <c r="I33" s="189"/>
      <c r="J33" s="94"/>
      <c r="K33" s="701"/>
      <c r="L33" s="701"/>
      <c r="M33" s="701"/>
      <c r="N33" s="701"/>
      <c r="O33" s="690"/>
    </row>
    <row r="34" spans="1:20" s="38" customFormat="1" ht="14" x14ac:dyDescent="0.3">
      <c r="A34" s="105"/>
      <c r="B34" s="197"/>
      <c r="C34" s="151"/>
      <c r="D34" s="151"/>
      <c r="E34" s="109"/>
      <c r="F34" s="118"/>
      <c r="G34" s="118"/>
      <c r="H34" s="118"/>
      <c r="I34" s="118"/>
      <c r="J34" s="179"/>
      <c r="K34" s="695"/>
      <c r="L34" s="695"/>
      <c r="M34" s="695"/>
      <c r="N34" s="695"/>
      <c r="O34" s="695"/>
      <c r="P34" s="144"/>
      <c r="Q34" s="144"/>
      <c r="R34" s="144"/>
      <c r="S34" s="144"/>
      <c r="T34" s="144"/>
    </row>
    <row r="35" spans="1:20" s="38" customFormat="1" ht="14" x14ac:dyDescent="0.3">
      <c r="A35" s="105"/>
      <c r="B35" s="158" t="s">
        <v>313</v>
      </c>
      <c r="C35" s="158"/>
      <c r="D35" s="158"/>
      <c r="E35" s="109"/>
      <c r="F35" s="195">
        <f>SUM(F30:F34)</f>
        <v>-53</v>
      </c>
      <c r="G35" s="195">
        <f>SUM(G30:G34)</f>
        <v>50</v>
      </c>
      <c r="H35" s="195">
        <f>SUM(H30:H34)</f>
        <v>0</v>
      </c>
      <c r="I35" s="195">
        <f>SUM(I30:I34)</f>
        <v>0</v>
      </c>
      <c r="J35" s="179"/>
      <c r="K35" s="693">
        <f>SUM(K30:K34)</f>
        <v>0</v>
      </c>
      <c r="L35" s="693">
        <f>SUM(L30:L34)</f>
        <v>0</v>
      </c>
      <c r="M35" s="693">
        <f>SUM(M30:M34)</f>
        <v>0</v>
      </c>
      <c r="N35" s="693">
        <f>SUM(N30:N34)</f>
        <v>0</v>
      </c>
      <c r="O35" s="693">
        <f>SUM(O30:O34)</f>
        <v>0</v>
      </c>
      <c r="P35" s="144"/>
      <c r="Q35" s="144"/>
      <c r="R35" s="144"/>
      <c r="S35" s="144"/>
      <c r="T35" s="144"/>
    </row>
    <row r="36" spans="1:20" s="38" customFormat="1" ht="14" x14ac:dyDescent="0.3">
      <c r="A36" s="105"/>
      <c r="B36" s="158"/>
      <c r="C36" s="158"/>
      <c r="D36" s="158"/>
      <c r="E36" s="109"/>
      <c r="F36" s="165"/>
      <c r="G36" s="165"/>
      <c r="H36" s="165"/>
      <c r="I36" s="165"/>
      <c r="J36" s="179"/>
      <c r="K36" s="702"/>
      <c r="L36" s="702"/>
      <c r="M36" s="702"/>
      <c r="N36" s="702"/>
      <c r="O36" s="702"/>
      <c r="P36" s="144"/>
      <c r="Q36" s="144"/>
      <c r="R36" s="144"/>
      <c r="S36" s="144"/>
      <c r="T36" s="144"/>
    </row>
    <row r="37" spans="1:20" s="31" customFormat="1" ht="14" x14ac:dyDescent="0.25">
      <c r="A37" s="39"/>
      <c r="B37" s="104" t="s">
        <v>95</v>
      </c>
      <c r="C37" s="226"/>
      <c r="D37" s="157"/>
      <c r="E37" s="141"/>
      <c r="F37" s="142"/>
      <c r="G37" s="142"/>
      <c r="H37" s="142"/>
      <c r="I37" s="142"/>
      <c r="J37" s="67"/>
      <c r="K37" s="697"/>
      <c r="L37" s="697"/>
      <c r="M37" s="697"/>
      <c r="N37" s="697"/>
      <c r="O37" s="697"/>
      <c r="P37" s="34"/>
      <c r="Q37" s="34"/>
      <c r="R37" s="34"/>
      <c r="S37" s="34"/>
      <c r="T37" s="34"/>
    </row>
    <row r="38" spans="1:20" s="31" customFormat="1" ht="112" x14ac:dyDescent="0.25">
      <c r="A38" s="67">
        <v>7</v>
      </c>
      <c r="B38" s="734" t="s">
        <v>314</v>
      </c>
      <c r="C38" s="734" t="s">
        <v>315</v>
      </c>
      <c r="D38" s="151"/>
      <c r="E38" s="141"/>
      <c r="F38" s="738">
        <v>5</v>
      </c>
      <c r="G38" s="738"/>
      <c r="H38" s="738"/>
      <c r="I38" s="738"/>
      <c r="J38" s="67"/>
      <c r="K38" s="691"/>
      <c r="L38" s="691"/>
      <c r="M38" s="691"/>
      <c r="N38" s="691"/>
      <c r="O38" s="691">
        <f>SUM(K38:N38)</f>
        <v>0</v>
      </c>
      <c r="P38" s="144"/>
      <c r="Q38" s="144"/>
      <c r="R38" s="144"/>
      <c r="S38" s="144"/>
      <c r="T38" s="144"/>
    </row>
    <row r="39" spans="1:20" s="31" customFormat="1" ht="70" x14ac:dyDescent="0.25">
      <c r="A39" s="67">
        <v>8</v>
      </c>
      <c r="B39" s="734" t="s">
        <v>316</v>
      </c>
      <c r="C39" s="734" t="s">
        <v>317</v>
      </c>
      <c r="D39" s="151"/>
      <c r="E39" s="141"/>
      <c r="F39" s="738">
        <v>53</v>
      </c>
      <c r="G39" s="738"/>
      <c r="H39" s="738"/>
      <c r="I39" s="738"/>
      <c r="J39" s="67"/>
      <c r="K39" s="691">
        <v>1</v>
      </c>
      <c r="L39" s="691"/>
      <c r="M39" s="691"/>
      <c r="N39" s="691"/>
      <c r="O39" s="691">
        <f>SUM(K39:N39)</f>
        <v>1</v>
      </c>
      <c r="P39" s="144"/>
      <c r="Q39" s="144"/>
      <c r="R39" s="144"/>
      <c r="S39" s="144"/>
      <c r="T39" s="144"/>
    </row>
    <row r="40" spans="1:20" s="31" customFormat="1" ht="14" x14ac:dyDescent="0.25">
      <c r="A40" s="67"/>
      <c r="B40" s="186"/>
      <c r="C40" s="110"/>
      <c r="D40" s="150"/>
      <c r="E40" s="188"/>
      <c r="F40" s="189"/>
      <c r="G40" s="189"/>
      <c r="H40" s="189"/>
      <c r="I40" s="189"/>
      <c r="J40" s="67"/>
      <c r="K40" s="690"/>
      <c r="L40" s="690"/>
      <c r="M40" s="690"/>
      <c r="N40" s="690"/>
      <c r="O40" s="690"/>
      <c r="P40" s="144"/>
      <c r="Q40" s="144"/>
      <c r="R40" s="144"/>
      <c r="S40" s="144"/>
      <c r="T40" s="144"/>
    </row>
    <row r="41" spans="1:20" s="38" customFormat="1" ht="14" x14ac:dyDescent="0.25">
      <c r="A41" s="67"/>
      <c r="B41" s="186"/>
      <c r="C41" s="110"/>
      <c r="D41" s="150"/>
      <c r="E41" s="188"/>
      <c r="F41" s="189"/>
      <c r="G41" s="189"/>
      <c r="H41" s="189"/>
      <c r="I41" s="189"/>
      <c r="J41" s="67"/>
      <c r="K41" s="690"/>
      <c r="L41" s="690"/>
      <c r="M41" s="690"/>
      <c r="N41" s="690"/>
      <c r="O41" s="690">
        <f>+SUM(K41:N41)</f>
        <v>0</v>
      </c>
      <c r="P41" s="144"/>
      <c r="Q41" s="144"/>
      <c r="R41" s="144"/>
      <c r="S41" s="144"/>
      <c r="T41" s="144"/>
    </row>
    <row r="42" spans="1:20" s="31" customFormat="1" ht="14" x14ac:dyDescent="0.25">
      <c r="A42" s="39"/>
      <c r="B42" s="104"/>
      <c r="C42" s="283"/>
      <c r="D42" s="151"/>
      <c r="E42" s="141"/>
      <c r="F42" s="118"/>
      <c r="G42" s="118"/>
      <c r="H42" s="118"/>
      <c r="I42" s="118"/>
      <c r="J42" s="67"/>
      <c r="K42" s="700"/>
      <c r="L42" s="700"/>
      <c r="M42" s="700"/>
      <c r="N42" s="700"/>
      <c r="O42" s="716"/>
      <c r="P42" s="34"/>
      <c r="Q42" s="34"/>
      <c r="R42" s="34"/>
      <c r="S42" s="34"/>
      <c r="T42" s="34"/>
    </row>
    <row r="43" spans="1:20" s="31" customFormat="1" ht="14" x14ac:dyDescent="0.25">
      <c r="A43" s="39"/>
      <c r="B43" s="104" t="s">
        <v>100</v>
      </c>
      <c r="C43" s="273"/>
      <c r="D43" s="273"/>
      <c r="E43" s="68"/>
      <c r="F43" s="195">
        <f>SUM(F38:F42)</f>
        <v>58</v>
      </c>
      <c r="G43" s="195">
        <f t="shared" ref="G43:I43" si="6">SUM(G38:G42)</f>
        <v>0</v>
      </c>
      <c r="H43" s="195">
        <f t="shared" si="6"/>
        <v>0</v>
      </c>
      <c r="I43" s="195">
        <f t="shared" si="6"/>
        <v>0</v>
      </c>
      <c r="J43" s="67"/>
      <c r="K43" s="693">
        <f>SUM(K38:K42)</f>
        <v>1</v>
      </c>
      <c r="L43" s="693">
        <f t="shared" ref="L43:O43" si="7">SUM(L38:L42)</f>
        <v>0</v>
      </c>
      <c r="M43" s="693">
        <f t="shared" si="7"/>
        <v>0</v>
      </c>
      <c r="N43" s="693">
        <f t="shared" si="7"/>
        <v>0</v>
      </c>
      <c r="O43" s="693">
        <f t="shared" si="7"/>
        <v>1</v>
      </c>
      <c r="P43" s="34"/>
      <c r="Q43" s="34"/>
      <c r="R43" s="34"/>
      <c r="S43" s="34"/>
      <c r="T43" s="34"/>
    </row>
    <row r="44" spans="1:20" s="31" customFormat="1" ht="14" x14ac:dyDescent="0.25">
      <c r="A44" s="39"/>
      <c r="B44" s="273"/>
      <c r="C44" s="273"/>
      <c r="D44" s="273"/>
      <c r="E44" s="68"/>
      <c r="F44" s="99"/>
      <c r="G44" s="99"/>
      <c r="H44" s="99"/>
      <c r="I44" s="99"/>
      <c r="J44" s="67"/>
      <c r="K44" s="702"/>
      <c r="L44" s="702"/>
      <c r="M44" s="702"/>
      <c r="N44" s="702"/>
      <c r="O44" s="702"/>
      <c r="P44" s="34"/>
      <c r="Q44" s="34"/>
      <c r="R44" s="34"/>
      <c r="S44" s="34"/>
      <c r="T44" s="34"/>
    </row>
    <row r="45" spans="1:20" s="31" customFormat="1" ht="14" x14ac:dyDescent="0.25">
      <c r="A45" s="50"/>
      <c r="B45" s="104" t="s">
        <v>62</v>
      </c>
      <c r="C45" s="67"/>
      <c r="D45" s="67"/>
      <c r="E45" s="109"/>
      <c r="F45" s="118"/>
      <c r="G45" s="118"/>
      <c r="H45" s="118"/>
      <c r="I45" s="118"/>
      <c r="J45" s="67"/>
      <c r="K45" s="697"/>
      <c r="L45" s="697"/>
      <c r="M45" s="697"/>
      <c r="N45" s="697"/>
      <c r="O45" s="697"/>
      <c r="P45" s="34"/>
      <c r="Q45" s="34"/>
      <c r="R45" s="34"/>
      <c r="S45" s="34"/>
      <c r="T45" s="34"/>
    </row>
    <row r="46" spans="1:20" s="144" customFormat="1" ht="14" x14ac:dyDescent="0.25">
      <c r="A46" s="105"/>
      <c r="B46" s="187"/>
      <c r="C46" s="187"/>
      <c r="D46" s="151"/>
      <c r="E46" s="141"/>
      <c r="F46" s="589"/>
      <c r="G46" s="589"/>
      <c r="H46" s="589"/>
      <c r="I46" s="589"/>
      <c r="J46" s="67"/>
      <c r="K46" s="690"/>
      <c r="L46" s="690"/>
      <c r="M46" s="690"/>
      <c r="N46" s="690"/>
      <c r="O46" s="690"/>
    </row>
    <row r="47" spans="1:20" s="144" customFormat="1" ht="14" x14ac:dyDescent="0.25">
      <c r="A47" s="105"/>
      <c r="B47" s="187"/>
      <c r="C47" s="187"/>
      <c r="D47" s="151"/>
      <c r="E47" s="141"/>
      <c r="F47" s="589"/>
      <c r="G47" s="589"/>
      <c r="H47" s="589"/>
      <c r="I47" s="589"/>
      <c r="J47" s="67"/>
      <c r="K47" s="690"/>
      <c r="L47" s="690"/>
      <c r="M47" s="690"/>
      <c r="N47" s="690"/>
      <c r="O47" s="690"/>
    </row>
    <row r="48" spans="1:20" s="31" customFormat="1" ht="14" x14ac:dyDescent="0.25">
      <c r="A48" s="50"/>
      <c r="B48" s="67"/>
      <c r="C48" s="67"/>
      <c r="D48" s="67"/>
      <c r="E48" s="109"/>
      <c r="F48" s="118"/>
      <c r="G48" s="118"/>
      <c r="H48" s="118"/>
      <c r="I48" s="118"/>
      <c r="J48" s="67"/>
      <c r="K48" s="697"/>
      <c r="L48" s="697"/>
      <c r="M48" s="697"/>
      <c r="N48" s="697"/>
      <c r="O48" s="697"/>
      <c r="P48" s="34"/>
      <c r="Q48" s="34"/>
      <c r="R48" s="34"/>
      <c r="S48" s="34"/>
      <c r="T48" s="34"/>
    </row>
    <row r="49" spans="1:20" s="31" customFormat="1" ht="14" x14ac:dyDescent="0.25">
      <c r="A49" s="50"/>
      <c r="B49" s="273" t="s">
        <v>105</v>
      </c>
      <c r="C49" s="273"/>
      <c r="D49" s="273"/>
      <c r="E49" s="141"/>
      <c r="F49" s="195">
        <f>SUM(F46:F47)</f>
        <v>0</v>
      </c>
      <c r="G49" s="195">
        <f>SUM(G46:G47)</f>
        <v>0</v>
      </c>
      <c r="H49" s="195">
        <f>SUM(H46:H47)</f>
        <v>0</v>
      </c>
      <c r="I49" s="195">
        <f>SUM(I46:I47)</f>
        <v>0</v>
      </c>
      <c r="J49" s="67"/>
      <c r="K49" s="693">
        <f>SUM(K46:K47)</f>
        <v>0</v>
      </c>
      <c r="L49" s="693">
        <f>SUM(L46:L47)</f>
        <v>0</v>
      </c>
      <c r="M49" s="693">
        <f>SUM(M46:M47)</f>
        <v>0</v>
      </c>
      <c r="N49" s="693">
        <f>SUM(N46:N47)</f>
        <v>0</v>
      </c>
      <c r="O49" s="693">
        <f>SUM(O46:O47)</f>
        <v>0</v>
      </c>
      <c r="P49" s="34"/>
      <c r="Q49" s="34"/>
      <c r="R49" s="34"/>
      <c r="S49" s="34"/>
      <c r="T49" s="34"/>
    </row>
    <row r="50" spans="1:20" s="31" customFormat="1" ht="14" x14ac:dyDescent="0.25">
      <c r="A50" s="50"/>
      <c r="B50" s="273"/>
      <c r="C50" s="273"/>
      <c r="D50" s="273"/>
      <c r="E50" s="141"/>
      <c r="F50" s="99"/>
      <c r="G50" s="99"/>
      <c r="H50" s="99"/>
      <c r="I50" s="99"/>
      <c r="J50" s="67"/>
      <c r="K50" s="702"/>
      <c r="L50" s="702"/>
      <c r="M50" s="702"/>
      <c r="N50" s="702"/>
      <c r="O50" s="702"/>
      <c r="P50" s="34"/>
      <c r="Q50" s="34"/>
      <c r="R50" s="34"/>
      <c r="S50" s="34"/>
      <c r="T50" s="34"/>
    </row>
    <row r="51" spans="1:20" s="31" customFormat="1" ht="14" x14ac:dyDescent="0.25">
      <c r="A51" s="50"/>
      <c r="B51" s="104" t="s">
        <v>15</v>
      </c>
      <c r="C51" s="67"/>
      <c r="D51" s="67"/>
      <c r="E51" s="109"/>
      <c r="F51" s="118"/>
      <c r="G51" s="118"/>
      <c r="H51" s="118"/>
      <c r="I51" s="118"/>
      <c r="J51" s="67"/>
      <c r="K51" s="697"/>
      <c r="L51" s="697"/>
      <c r="M51" s="697"/>
      <c r="N51" s="697"/>
      <c r="O51" s="697"/>
      <c r="P51" s="34"/>
      <c r="Q51" s="34"/>
      <c r="R51" s="34"/>
      <c r="S51" s="34"/>
      <c r="T51" s="34"/>
    </row>
    <row r="52" spans="1:20" s="144" customFormat="1" ht="28" x14ac:dyDescent="0.25">
      <c r="A52" s="105">
        <f>+A39+1</f>
        <v>9</v>
      </c>
      <c r="B52" s="187" t="s">
        <v>318</v>
      </c>
      <c r="C52" s="187" t="s">
        <v>319</v>
      </c>
      <c r="D52" s="151"/>
      <c r="E52" s="141"/>
      <c r="F52" s="189">
        <v>-3</v>
      </c>
      <c r="G52" s="189"/>
      <c r="H52" s="189"/>
      <c r="I52" s="189"/>
      <c r="J52" s="67"/>
      <c r="K52" s="690"/>
      <c r="L52" s="690"/>
      <c r="M52" s="690"/>
      <c r="N52" s="690"/>
      <c r="O52" s="690"/>
    </row>
    <row r="53" spans="1:20" s="144" customFormat="1" ht="14" x14ac:dyDescent="0.25">
      <c r="A53" s="105">
        <f>A52+1</f>
        <v>10</v>
      </c>
      <c r="B53" s="654" t="s">
        <v>320</v>
      </c>
      <c r="C53" s="685" t="s">
        <v>321</v>
      </c>
      <c r="D53" s="141"/>
      <c r="E53" s="151"/>
      <c r="F53" s="638">
        <f>-13+13</f>
        <v>0</v>
      </c>
      <c r="G53" s="638">
        <v>-13</v>
      </c>
      <c r="H53" s="638"/>
      <c r="I53" s="638"/>
      <c r="J53" s="67"/>
      <c r="K53" s="703"/>
      <c r="L53" s="703"/>
      <c r="M53" s="703"/>
      <c r="N53" s="703"/>
      <c r="O53" s="703"/>
    </row>
    <row r="54" spans="1:20" s="144" customFormat="1" ht="42" x14ac:dyDescent="0.25">
      <c r="A54" s="105">
        <f t="shared" ref="A54:A56" si="8">A53+1</f>
        <v>11</v>
      </c>
      <c r="B54" s="187" t="s">
        <v>322</v>
      </c>
      <c r="C54" s="187" t="s">
        <v>323</v>
      </c>
      <c r="D54" s="151"/>
      <c r="E54" s="141"/>
      <c r="F54" s="189">
        <v>-20</v>
      </c>
      <c r="G54" s="189"/>
      <c r="H54" s="189"/>
      <c r="I54" s="189"/>
      <c r="J54" s="67"/>
      <c r="K54" s="690"/>
      <c r="L54" s="690"/>
      <c r="M54" s="690"/>
      <c r="N54" s="690"/>
      <c r="O54" s="690"/>
    </row>
    <row r="55" spans="1:20" s="144" customFormat="1" ht="28" x14ac:dyDescent="0.25">
      <c r="A55" s="105">
        <f t="shared" si="8"/>
        <v>12</v>
      </c>
      <c r="B55" s="187" t="s">
        <v>324</v>
      </c>
      <c r="C55" s="187" t="s">
        <v>325</v>
      </c>
      <c r="D55" s="151"/>
      <c r="E55" s="141"/>
      <c r="F55" s="189"/>
      <c r="G55" s="189">
        <v>-10</v>
      </c>
      <c r="H55" s="189"/>
      <c r="I55" s="189"/>
      <c r="J55" s="67"/>
      <c r="K55" s="690"/>
      <c r="L55" s="690"/>
      <c r="M55" s="690"/>
      <c r="N55" s="690"/>
      <c r="O55" s="690"/>
    </row>
    <row r="56" spans="1:20" s="144" customFormat="1" ht="28" x14ac:dyDescent="0.25">
      <c r="A56" s="105">
        <f t="shared" si="8"/>
        <v>13</v>
      </c>
      <c r="B56" s="187" t="s">
        <v>326</v>
      </c>
      <c r="C56" s="187" t="s">
        <v>327</v>
      </c>
      <c r="D56" s="151"/>
      <c r="E56" s="141"/>
      <c r="F56" s="189"/>
      <c r="G56" s="189"/>
      <c r="H56" s="189">
        <v>-10</v>
      </c>
      <c r="I56" s="189"/>
      <c r="J56" s="67"/>
      <c r="K56" s="690"/>
      <c r="L56" s="690"/>
      <c r="M56" s="690"/>
      <c r="N56" s="690"/>
      <c r="O56" s="690"/>
    </row>
    <row r="57" spans="1:20" s="144" customFormat="1" ht="14" x14ac:dyDescent="0.25">
      <c r="A57" s="105"/>
      <c r="B57" s="187"/>
      <c r="C57" s="187"/>
      <c r="D57" s="151"/>
      <c r="E57" s="141"/>
      <c r="F57" s="189"/>
      <c r="G57" s="189"/>
      <c r="H57" s="189"/>
      <c r="I57" s="189"/>
      <c r="J57" s="67"/>
      <c r="K57" s="690"/>
      <c r="L57" s="690"/>
      <c r="M57" s="690"/>
      <c r="N57" s="690"/>
      <c r="O57" s="690"/>
    </row>
    <row r="58" spans="1:20" s="31" customFormat="1" ht="14" x14ac:dyDescent="0.25">
      <c r="A58" s="50"/>
      <c r="B58" s="104" t="s">
        <v>111</v>
      </c>
      <c r="C58" s="273"/>
      <c r="D58" s="273"/>
      <c r="E58" s="141"/>
      <c r="F58" s="195">
        <f>SUM(F52:F57)</f>
        <v>-23</v>
      </c>
      <c r="G58" s="195">
        <f>SUM(G52:G57)</f>
        <v>-23</v>
      </c>
      <c r="H58" s="195">
        <f>SUM(H52:H57)</f>
        <v>-10</v>
      </c>
      <c r="I58" s="195">
        <f>SUM(I52:I57)</f>
        <v>0</v>
      </c>
      <c r="J58" s="67"/>
      <c r="K58" s="693">
        <f>SUM(K52:K57)</f>
        <v>0</v>
      </c>
      <c r="L58" s="693"/>
      <c r="M58" s="693"/>
      <c r="N58" s="693"/>
      <c r="O58" s="693">
        <f>SUM(O52:O57)</f>
        <v>0</v>
      </c>
      <c r="P58" s="34"/>
      <c r="Q58" s="34"/>
      <c r="R58" s="34"/>
      <c r="S58" s="34"/>
      <c r="T58" s="34"/>
    </row>
    <row r="59" spans="1:20" s="31" customFormat="1" ht="14" x14ac:dyDescent="0.25">
      <c r="A59" s="50"/>
      <c r="B59" s="273"/>
      <c r="C59" s="273"/>
      <c r="D59" s="273"/>
      <c r="E59" s="141"/>
      <c r="F59" s="195"/>
      <c r="G59" s="195"/>
      <c r="H59" s="195"/>
      <c r="I59" s="195"/>
      <c r="J59" s="67"/>
      <c r="K59" s="693"/>
      <c r="L59" s="693"/>
      <c r="M59" s="693"/>
      <c r="N59" s="693"/>
      <c r="O59" s="693"/>
      <c r="P59" s="34"/>
      <c r="Q59" s="34"/>
      <c r="R59" s="34"/>
      <c r="S59" s="34"/>
      <c r="T59" s="34"/>
    </row>
    <row r="60" spans="1:20" s="31" customFormat="1" ht="14" x14ac:dyDescent="0.25">
      <c r="A60" s="50"/>
      <c r="B60" s="158" t="s">
        <v>330</v>
      </c>
      <c r="C60" s="157"/>
      <c r="D60" s="157"/>
      <c r="E60" s="109"/>
      <c r="F60" s="101">
        <f>SUM(F8,F17,F22,F27,F35,,F43,F49,F58)</f>
        <v>-9</v>
      </c>
      <c r="G60" s="101">
        <f>SUM(G8,G17,G22,G27,G35,,G43,G49,G58)</f>
        <v>31</v>
      </c>
      <c r="H60" s="101">
        <f>SUM(H8,H17,H22,H27,H35,,H43,H49,H58)</f>
        <v>-10</v>
      </c>
      <c r="I60" s="101">
        <f>SUM(I8,I17,I22,I27,I35,,I43,I49,I58)</f>
        <v>0</v>
      </c>
      <c r="J60" s="101"/>
      <c r="K60" s="704">
        <f>SUM(K8,K17,K22,K27,K35,,K43,K49,K58)</f>
        <v>1</v>
      </c>
      <c r="L60" s="704">
        <f>SUM(L8,L17,L22,L27,L35,,L43,L49,L58)</f>
        <v>0</v>
      </c>
      <c r="M60" s="704">
        <f>SUM(M8,M17,M22,M27,M35,,M43,M49,M58)</f>
        <v>0</v>
      </c>
      <c r="N60" s="704">
        <f>SUM(N8,N17,N22,N27,N35,,N43,N49,N58)</f>
        <v>0</v>
      </c>
      <c r="O60" s="704">
        <f>SUM(O8,O17,O22,O27,O35,,O43,O49,O58)</f>
        <v>1</v>
      </c>
      <c r="P60" s="34"/>
      <c r="Q60" s="34"/>
      <c r="R60" s="34"/>
      <c r="S60" s="34"/>
      <c r="T60" s="34"/>
    </row>
    <row r="61" spans="1:20" s="31" customFormat="1" ht="14" x14ac:dyDescent="0.3">
      <c r="A61" s="50"/>
      <c r="B61" s="60"/>
      <c r="C61" s="60"/>
      <c r="D61" s="60"/>
      <c r="E61" s="63"/>
      <c r="F61" s="139"/>
      <c r="G61" s="139"/>
      <c r="H61" s="139"/>
      <c r="I61" s="139"/>
      <c r="J61" s="71"/>
      <c r="K61" s="61"/>
      <c r="L61" s="61"/>
      <c r="M61" s="61"/>
      <c r="N61" s="61"/>
      <c r="O61" s="61"/>
      <c r="P61" s="34"/>
      <c r="Q61" s="34"/>
      <c r="R61" s="34"/>
      <c r="S61" s="34"/>
      <c r="T61" s="34"/>
    </row>
    <row r="62" spans="1:20" s="31" customFormat="1" ht="14" x14ac:dyDescent="0.3">
      <c r="A62" s="50"/>
      <c r="B62" s="644"/>
      <c r="C62" s="41" t="s">
        <v>4</v>
      </c>
      <c r="D62" s="41"/>
      <c r="E62" s="63"/>
      <c r="F62" s="39"/>
      <c r="G62" s="39"/>
      <c r="H62" s="39"/>
      <c r="I62" s="39"/>
      <c r="J62" s="71"/>
      <c r="K62" s="71"/>
      <c r="L62" s="71"/>
      <c r="M62" s="71"/>
      <c r="N62" s="71"/>
      <c r="O62" s="71"/>
      <c r="P62" s="34"/>
      <c r="Q62" s="34"/>
      <c r="R62" s="34"/>
      <c r="S62" s="34"/>
      <c r="T62" s="34"/>
    </row>
    <row r="63" spans="1:20" s="31" customFormat="1" ht="14" x14ac:dyDescent="0.3">
      <c r="A63" s="50"/>
      <c r="B63" s="637"/>
      <c r="C63" s="41" t="s">
        <v>5</v>
      </c>
      <c r="D63" s="39"/>
      <c r="E63" s="63"/>
      <c r="F63" s="39"/>
      <c r="G63" s="39"/>
      <c r="H63" s="39"/>
      <c r="I63" s="39"/>
      <c r="J63" s="71"/>
      <c r="K63" s="71"/>
      <c r="L63" s="71"/>
      <c r="M63" s="71"/>
      <c r="N63" s="71"/>
      <c r="O63" s="71"/>
      <c r="P63" s="34"/>
      <c r="Q63" s="34"/>
      <c r="R63" s="34"/>
      <c r="S63" s="34"/>
      <c r="T63" s="34"/>
    </row>
    <row r="64" spans="1:20" s="34" customFormat="1" ht="13" hidden="1" x14ac:dyDescent="0.25">
      <c r="A64" s="111"/>
      <c r="C64" s="112" t="s">
        <v>49</v>
      </c>
      <c r="D64" s="112"/>
      <c r="E64" s="113" t="s">
        <v>50</v>
      </c>
      <c r="F64" s="125" t="s">
        <v>79</v>
      </c>
      <c r="G64" s="125" t="s">
        <v>80</v>
      </c>
      <c r="H64" s="125" t="s">
        <v>81</v>
      </c>
      <c r="I64" s="125" t="s">
        <v>82</v>
      </c>
      <c r="K64" s="126"/>
      <c r="L64" s="126"/>
      <c r="M64" s="126"/>
      <c r="N64" s="126"/>
      <c r="O64" s="126"/>
    </row>
    <row r="65" spans="1:15" s="34" customFormat="1" ht="13" hidden="1" x14ac:dyDescent="0.25">
      <c r="A65" s="111"/>
      <c r="C65" s="112"/>
      <c r="D65" s="112"/>
      <c r="E65" s="115" t="s">
        <v>54</v>
      </c>
      <c r="F65" s="204">
        <f t="shared" ref="F65:I67" si="9">SUMIF($E$20:$E$20,$E65,F$20:F$20)</f>
        <v>0</v>
      </c>
      <c r="G65" s="204">
        <f t="shared" si="9"/>
        <v>0</v>
      </c>
      <c r="H65" s="204">
        <f t="shared" si="9"/>
        <v>0</v>
      </c>
      <c r="I65" s="204">
        <f t="shared" si="9"/>
        <v>0</v>
      </c>
      <c r="J65" s="116"/>
      <c r="K65" s="126"/>
      <c r="L65" s="126"/>
      <c r="M65" s="126"/>
      <c r="N65" s="126"/>
      <c r="O65" s="126"/>
    </row>
    <row r="66" spans="1:15" s="34" customFormat="1" ht="13" hidden="1" x14ac:dyDescent="0.25">
      <c r="A66" s="111"/>
      <c r="C66" s="112"/>
      <c r="D66" s="112"/>
      <c r="E66" s="115" t="s">
        <v>55</v>
      </c>
      <c r="F66" s="204">
        <f t="shared" si="9"/>
        <v>0</v>
      </c>
      <c r="G66" s="204">
        <f t="shared" si="9"/>
        <v>0</v>
      </c>
      <c r="H66" s="204">
        <f t="shared" si="9"/>
        <v>0</v>
      </c>
      <c r="I66" s="204">
        <f t="shared" si="9"/>
        <v>0</v>
      </c>
      <c r="J66" s="116"/>
      <c r="K66" s="126"/>
      <c r="L66" s="126"/>
      <c r="M66" s="126"/>
      <c r="N66" s="126"/>
      <c r="O66" s="126"/>
    </row>
    <row r="67" spans="1:15" s="34" customFormat="1" ht="13" hidden="1" x14ac:dyDescent="0.25">
      <c r="A67" s="111"/>
      <c r="C67" s="112"/>
      <c r="D67" s="112"/>
      <c r="E67" s="115" t="s">
        <v>56</v>
      </c>
      <c r="F67" s="204">
        <f t="shared" si="9"/>
        <v>0</v>
      </c>
      <c r="G67" s="204">
        <f t="shared" si="9"/>
        <v>0</v>
      </c>
      <c r="H67" s="204">
        <f t="shared" si="9"/>
        <v>0</v>
      </c>
      <c r="I67" s="204">
        <f t="shared" si="9"/>
        <v>0</v>
      </c>
      <c r="J67" s="116"/>
      <c r="K67" s="126"/>
      <c r="L67" s="126"/>
      <c r="M67" s="126"/>
      <c r="N67" s="126"/>
      <c r="O67" s="126"/>
    </row>
    <row r="68" spans="1:15" s="34" customFormat="1" ht="13" hidden="1" x14ac:dyDescent="0.3">
      <c r="A68" s="111"/>
      <c r="C68" s="112"/>
      <c r="D68" s="112"/>
      <c r="E68" s="114" t="s">
        <v>57</v>
      </c>
      <c r="F68" s="117">
        <f>SUM(F65:F67)</f>
        <v>0</v>
      </c>
      <c r="G68" s="117">
        <f>SUM(G65:G67)</f>
        <v>0</v>
      </c>
      <c r="H68" s="117">
        <f>SUM(H65:H67)</f>
        <v>0</v>
      </c>
      <c r="I68" s="117">
        <f>SUM(I65:I67)</f>
        <v>0</v>
      </c>
      <c r="J68" s="27"/>
      <c r="K68" s="126"/>
      <c r="L68" s="126"/>
      <c r="M68" s="126"/>
      <c r="N68" s="126"/>
      <c r="O68" s="126"/>
    </row>
    <row r="69" spans="1:15" s="34" customFormat="1" ht="13" hidden="1" x14ac:dyDescent="0.25">
      <c r="A69" s="111"/>
      <c r="C69" s="112"/>
      <c r="D69" s="112"/>
      <c r="E69" s="35"/>
      <c r="K69" s="126"/>
      <c r="L69" s="126"/>
      <c r="M69" s="126"/>
      <c r="N69" s="126"/>
      <c r="O69" s="126"/>
    </row>
    <row r="70" spans="1:15" s="34" customFormat="1" ht="13" hidden="1" x14ac:dyDescent="0.25">
      <c r="A70" s="111"/>
      <c r="C70" s="112" t="s">
        <v>12</v>
      </c>
      <c r="D70" s="112"/>
      <c r="E70" s="113" t="s">
        <v>50</v>
      </c>
      <c r="F70" s="125" t="s">
        <v>79</v>
      </c>
      <c r="G70" s="125" t="s">
        <v>80</v>
      </c>
      <c r="H70" s="125" t="s">
        <v>81</v>
      </c>
      <c r="I70" s="125" t="s">
        <v>82</v>
      </c>
      <c r="K70" s="126"/>
      <c r="L70" s="126"/>
      <c r="M70" s="126"/>
      <c r="N70" s="126"/>
      <c r="O70" s="126"/>
    </row>
    <row r="71" spans="1:15" s="34" customFormat="1" ht="13" hidden="1" x14ac:dyDescent="0.25">
      <c r="A71" s="111"/>
      <c r="C71" s="112"/>
      <c r="D71" s="112"/>
      <c r="E71" s="115" t="s">
        <v>54</v>
      </c>
      <c r="F71" s="204">
        <f t="shared" ref="F71:I73" si="10">SUMIF($E$30:$E$30,$E71,F$30:F$30)</f>
        <v>0</v>
      </c>
      <c r="G71" s="204">
        <f t="shared" si="10"/>
        <v>0</v>
      </c>
      <c r="H71" s="204">
        <f t="shared" si="10"/>
        <v>0</v>
      </c>
      <c r="I71" s="204">
        <f t="shared" si="10"/>
        <v>0</v>
      </c>
      <c r="J71" s="116"/>
      <c r="K71" s="126"/>
      <c r="L71" s="126"/>
      <c r="M71" s="126"/>
      <c r="N71" s="126"/>
      <c r="O71" s="126"/>
    </row>
    <row r="72" spans="1:15" s="34" customFormat="1" ht="13" hidden="1" x14ac:dyDescent="0.25">
      <c r="A72" s="111"/>
      <c r="C72" s="112"/>
      <c r="D72" s="112"/>
      <c r="E72" s="115" t="s">
        <v>55</v>
      </c>
      <c r="F72" s="204">
        <f t="shared" si="10"/>
        <v>0</v>
      </c>
      <c r="G72" s="204">
        <f t="shared" si="10"/>
        <v>0</v>
      </c>
      <c r="H72" s="204">
        <f t="shared" si="10"/>
        <v>0</v>
      </c>
      <c r="I72" s="204">
        <f t="shared" si="10"/>
        <v>0</v>
      </c>
      <c r="J72" s="116"/>
      <c r="K72" s="126"/>
      <c r="L72" s="126"/>
      <c r="M72" s="126"/>
      <c r="N72" s="126"/>
      <c r="O72" s="126"/>
    </row>
    <row r="73" spans="1:15" s="34" customFormat="1" ht="13" hidden="1" x14ac:dyDescent="0.25">
      <c r="A73" s="111"/>
      <c r="C73" s="112"/>
      <c r="D73" s="112"/>
      <c r="E73" s="115" t="s">
        <v>56</v>
      </c>
      <c r="F73" s="204">
        <f t="shared" si="10"/>
        <v>0</v>
      </c>
      <c r="G73" s="204">
        <f t="shared" si="10"/>
        <v>0</v>
      </c>
      <c r="H73" s="204">
        <f t="shared" si="10"/>
        <v>0</v>
      </c>
      <c r="I73" s="204">
        <f t="shared" si="10"/>
        <v>0</v>
      </c>
      <c r="J73" s="116"/>
      <c r="K73" s="126"/>
      <c r="L73" s="126"/>
      <c r="M73" s="126"/>
      <c r="N73" s="126"/>
      <c r="O73" s="126"/>
    </row>
    <row r="74" spans="1:15" s="34" customFormat="1" ht="13" hidden="1" x14ac:dyDescent="0.3">
      <c r="A74" s="111"/>
      <c r="C74" s="112"/>
      <c r="D74" s="112"/>
      <c r="E74" s="114" t="s">
        <v>57</v>
      </c>
      <c r="F74" s="117">
        <f>SUM(F71:F73)</f>
        <v>0</v>
      </c>
      <c r="G74" s="117">
        <f>SUM(G71:G73)</f>
        <v>0</v>
      </c>
      <c r="H74" s="117">
        <f>SUM(H71:H73)</f>
        <v>0</v>
      </c>
      <c r="I74" s="117">
        <f>SUM(I71:I73)</f>
        <v>0</v>
      </c>
      <c r="J74" s="27"/>
      <c r="K74" s="126"/>
      <c r="L74" s="126"/>
      <c r="M74" s="126"/>
      <c r="N74" s="126"/>
      <c r="O74" s="126"/>
    </row>
    <row r="75" spans="1:15" s="34" customFormat="1" ht="13" hidden="1" x14ac:dyDescent="0.25">
      <c r="A75" s="111"/>
      <c r="C75" s="112"/>
      <c r="D75" s="112"/>
      <c r="E75" s="35"/>
      <c r="K75" s="126"/>
      <c r="L75" s="126"/>
      <c r="M75" s="126"/>
      <c r="N75" s="126"/>
      <c r="O75" s="126"/>
    </row>
    <row r="76" spans="1:15" s="34" customFormat="1" ht="13" hidden="1" x14ac:dyDescent="0.25">
      <c r="A76" s="111"/>
      <c r="C76" s="112" t="s">
        <v>332</v>
      </c>
      <c r="D76" s="112"/>
      <c r="E76" s="113" t="s">
        <v>50</v>
      </c>
      <c r="F76" s="125" t="s">
        <v>79</v>
      </c>
      <c r="G76" s="125" t="s">
        <v>80</v>
      </c>
      <c r="H76" s="125" t="s">
        <v>81</v>
      </c>
      <c r="I76" s="125" t="s">
        <v>82</v>
      </c>
      <c r="K76" s="126"/>
      <c r="L76" s="126"/>
      <c r="M76" s="126"/>
      <c r="N76" s="126"/>
      <c r="O76" s="126"/>
    </row>
    <row r="77" spans="1:15" s="34" customFormat="1" hidden="1" x14ac:dyDescent="0.25">
      <c r="A77" s="111"/>
      <c r="E77" s="115" t="s">
        <v>54</v>
      </c>
      <c r="F77" s="204">
        <f t="shared" ref="F77:I79" si="11">SUMIF($E$52:$E$57,$E77,F$52:F$57)</f>
        <v>0</v>
      </c>
      <c r="G77" s="204">
        <f t="shared" si="11"/>
        <v>0</v>
      </c>
      <c r="H77" s="204">
        <f t="shared" si="11"/>
        <v>0</v>
      </c>
      <c r="I77" s="204">
        <f t="shared" si="11"/>
        <v>0</v>
      </c>
      <c r="J77" s="116"/>
      <c r="K77" s="126"/>
      <c r="L77" s="126"/>
      <c r="M77" s="126"/>
      <c r="N77" s="126"/>
      <c r="O77" s="126"/>
    </row>
    <row r="78" spans="1:15" s="34" customFormat="1" hidden="1" x14ac:dyDescent="0.25">
      <c r="A78" s="111"/>
      <c r="E78" s="115" t="s">
        <v>55</v>
      </c>
      <c r="F78" s="204">
        <f t="shared" si="11"/>
        <v>0</v>
      </c>
      <c r="G78" s="204">
        <f t="shared" si="11"/>
        <v>0</v>
      </c>
      <c r="H78" s="204">
        <f t="shared" si="11"/>
        <v>0</v>
      </c>
      <c r="I78" s="204">
        <f t="shared" si="11"/>
        <v>0</v>
      </c>
      <c r="J78" s="116"/>
      <c r="K78" s="126"/>
      <c r="L78" s="126"/>
      <c r="M78" s="126"/>
      <c r="N78" s="126"/>
      <c r="O78" s="126"/>
    </row>
    <row r="79" spans="1:15" s="34" customFormat="1" hidden="1" x14ac:dyDescent="0.25">
      <c r="A79" s="111"/>
      <c r="E79" s="115" t="s">
        <v>56</v>
      </c>
      <c r="F79" s="204">
        <f t="shared" si="11"/>
        <v>0</v>
      </c>
      <c r="G79" s="204">
        <f t="shared" si="11"/>
        <v>0</v>
      </c>
      <c r="H79" s="204">
        <f t="shared" si="11"/>
        <v>0</v>
      </c>
      <c r="I79" s="204">
        <f t="shared" si="11"/>
        <v>0</v>
      </c>
      <c r="J79" s="116"/>
      <c r="K79" s="126"/>
      <c r="L79" s="126"/>
      <c r="M79" s="126"/>
      <c r="N79" s="126"/>
      <c r="O79" s="126"/>
    </row>
    <row r="80" spans="1:15" s="34" customFormat="1" ht="13" hidden="1" x14ac:dyDescent="0.3">
      <c r="A80" s="111"/>
      <c r="E80" s="114" t="s">
        <v>57</v>
      </c>
      <c r="F80" s="117">
        <f>SUM(F77:F79)</f>
        <v>0</v>
      </c>
      <c r="G80" s="117">
        <f>SUM(G77:G79)</f>
        <v>0</v>
      </c>
      <c r="H80" s="117">
        <f>SUM(H77:H79)</f>
        <v>0</v>
      </c>
      <c r="I80" s="117">
        <f>SUM(I77:I79)</f>
        <v>0</v>
      </c>
      <c r="J80" s="27"/>
      <c r="K80" s="126"/>
      <c r="L80" s="126"/>
      <c r="M80" s="126"/>
      <c r="N80" s="126"/>
      <c r="O80" s="126"/>
    </row>
    <row r="81" spans="1:20" s="34" customFormat="1" hidden="1" x14ac:dyDescent="0.25">
      <c r="A81" s="111"/>
      <c r="E81" s="35"/>
      <c r="J81" s="126"/>
      <c r="K81" s="126"/>
      <c r="L81" s="126"/>
      <c r="M81" s="126"/>
      <c r="N81" s="126"/>
      <c r="O81" s="126"/>
    </row>
    <row r="82" spans="1:20" s="34" customFormat="1" hidden="1" x14ac:dyDescent="0.25">
      <c r="A82" s="111"/>
      <c r="E82" s="35"/>
      <c r="J82" s="126"/>
      <c r="K82" s="126"/>
      <c r="L82" s="126"/>
      <c r="M82" s="126"/>
      <c r="N82" s="126"/>
      <c r="O82" s="126"/>
    </row>
    <row r="83" spans="1:20" s="31" customFormat="1" ht="14" hidden="1" x14ac:dyDescent="0.25">
      <c r="A83" s="50"/>
      <c r="B83" s="132" t="s">
        <v>113</v>
      </c>
      <c r="C83" s="132"/>
      <c r="D83" s="132"/>
      <c r="E83" s="128"/>
      <c r="F83" s="132">
        <v>0</v>
      </c>
      <c r="G83" s="132">
        <v>0</v>
      </c>
      <c r="H83" s="132">
        <v>0</v>
      </c>
      <c r="I83" s="132">
        <v>0</v>
      </c>
      <c r="J83" s="131"/>
      <c r="K83" s="131"/>
      <c r="L83" s="131"/>
      <c r="M83" s="131"/>
      <c r="N83" s="131"/>
      <c r="O83" s="131"/>
      <c r="P83" s="34"/>
      <c r="Q83" s="34"/>
      <c r="R83" s="34"/>
      <c r="S83" s="34"/>
      <c r="T83" s="34"/>
    </row>
    <row r="84" spans="1:20" s="31" customFormat="1" ht="14" hidden="1" x14ac:dyDescent="0.25">
      <c r="A84" s="50"/>
      <c r="B84" s="132"/>
      <c r="C84" s="132"/>
      <c r="D84" s="132"/>
      <c r="E84" s="128"/>
      <c r="F84" s="132"/>
      <c r="G84" s="132"/>
      <c r="H84" s="132"/>
      <c r="I84" s="132"/>
      <c r="J84" s="131"/>
      <c r="K84" s="131"/>
      <c r="L84" s="131"/>
      <c r="M84" s="131"/>
      <c r="N84" s="131"/>
      <c r="O84" s="131"/>
      <c r="P84" s="34"/>
      <c r="Q84" s="34"/>
      <c r="R84" s="34"/>
      <c r="S84" s="34"/>
      <c r="T84" s="34"/>
    </row>
    <row r="85" spans="1:20" s="31" customFormat="1" ht="14" hidden="1" x14ac:dyDescent="0.25">
      <c r="A85" s="50"/>
      <c r="B85" s="132" t="s">
        <v>114</v>
      </c>
      <c r="C85" s="132"/>
      <c r="D85" s="132"/>
      <c r="E85" s="128"/>
      <c r="F85" s="129">
        <f>F60-F83</f>
        <v>-9</v>
      </c>
      <c r="G85" s="129">
        <f>G60-G83</f>
        <v>31</v>
      </c>
      <c r="H85" s="129">
        <f>H60-H83</f>
        <v>-10</v>
      </c>
      <c r="I85" s="129">
        <f>I60-I83</f>
        <v>0</v>
      </c>
      <c r="J85" s="131"/>
      <c r="K85" s="131"/>
      <c r="L85" s="131"/>
      <c r="M85" s="131"/>
      <c r="N85" s="131"/>
      <c r="O85" s="131"/>
      <c r="P85" s="34"/>
      <c r="Q85" s="34"/>
      <c r="R85" s="34"/>
      <c r="S85" s="34"/>
      <c r="T85" s="34"/>
    </row>
    <row r="86" spans="1:20" s="31" customFormat="1" x14ac:dyDescent="0.25">
      <c r="A86" s="111"/>
      <c r="B86" s="34"/>
      <c r="C86" s="34"/>
      <c r="D86" s="34"/>
      <c r="E86" s="35"/>
      <c r="F86" s="34"/>
      <c r="G86" s="34"/>
      <c r="H86" s="34"/>
      <c r="I86" s="34"/>
      <c r="J86" s="126"/>
      <c r="K86" s="126"/>
      <c r="L86" s="126"/>
      <c r="M86" s="126"/>
      <c r="N86" s="126"/>
      <c r="O86" s="126"/>
      <c r="P86" s="34"/>
      <c r="Q86" s="34"/>
      <c r="R86" s="34"/>
      <c r="S86" s="34"/>
      <c r="T86" s="34"/>
    </row>
    <row r="87" spans="1:20" s="31" customFormat="1" x14ac:dyDescent="0.25">
      <c r="A87" s="111"/>
      <c r="B87" s="34"/>
      <c r="C87" s="34"/>
      <c r="D87" s="34"/>
      <c r="E87" s="35"/>
      <c r="F87" s="34"/>
      <c r="G87" s="34"/>
      <c r="H87" s="34"/>
      <c r="I87" s="34"/>
      <c r="J87" s="126"/>
      <c r="K87" s="126"/>
      <c r="L87" s="126"/>
      <c r="M87" s="126"/>
      <c r="N87" s="126"/>
      <c r="O87" s="126"/>
      <c r="P87" s="34"/>
      <c r="Q87" s="34"/>
      <c r="R87" s="34"/>
      <c r="S87" s="34"/>
      <c r="T87" s="34"/>
    </row>
    <row r="88" spans="1:20" s="31" customFormat="1" x14ac:dyDescent="0.25">
      <c r="A88" s="111"/>
      <c r="B88" s="34"/>
      <c r="C88" s="34"/>
      <c r="D88" s="34"/>
      <c r="E88" s="35"/>
      <c r="F88" s="34"/>
      <c r="G88" s="34"/>
      <c r="H88" s="34"/>
      <c r="I88" s="34"/>
      <c r="J88" s="126"/>
      <c r="K88" s="126"/>
      <c r="L88" s="126"/>
      <c r="M88" s="126"/>
      <c r="N88" s="126"/>
      <c r="O88" s="126"/>
      <c r="P88" s="34"/>
      <c r="Q88" s="34"/>
      <c r="R88" s="34"/>
      <c r="S88" s="34"/>
      <c r="T88" s="34"/>
    </row>
    <row r="89" spans="1:20" s="31" customFormat="1" x14ac:dyDescent="0.25">
      <c r="A89" s="111"/>
      <c r="B89" s="34"/>
      <c r="C89" s="34"/>
      <c r="D89" s="34"/>
      <c r="E89" s="35"/>
      <c r="F89" s="34"/>
      <c r="G89" s="34"/>
      <c r="H89" s="34"/>
      <c r="I89" s="34"/>
      <c r="J89" s="126"/>
      <c r="K89" s="126"/>
      <c r="L89" s="126"/>
      <c r="M89" s="126"/>
      <c r="N89" s="126"/>
      <c r="O89" s="126"/>
      <c r="P89" s="34"/>
      <c r="Q89" s="34"/>
      <c r="R89" s="34"/>
      <c r="S89" s="34"/>
      <c r="T89" s="34"/>
    </row>
    <row r="90" spans="1:20" s="31" customFormat="1" x14ac:dyDescent="0.25">
      <c r="A90" s="111"/>
      <c r="B90" s="34"/>
      <c r="C90" s="34"/>
      <c r="D90" s="34"/>
      <c r="E90" s="35"/>
      <c r="F90" s="34"/>
      <c r="G90" s="34"/>
      <c r="H90" s="34"/>
      <c r="I90" s="34"/>
      <c r="J90" s="126"/>
      <c r="K90" s="126"/>
      <c r="L90" s="126"/>
      <c r="M90" s="126"/>
      <c r="N90" s="126"/>
      <c r="O90" s="126"/>
      <c r="P90" s="34"/>
      <c r="Q90" s="34"/>
      <c r="R90" s="34"/>
      <c r="S90" s="34"/>
      <c r="T90" s="34"/>
    </row>
    <row r="91" spans="1:20" s="31" customFormat="1" x14ac:dyDescent="0.25">
      <c r="A91" s="111"/>
      <c r="B91" s="34"/>
      <c r="C91" s="34"/>
      <c r="D91" s="34"/>
      <c r="E91" s="35"/>
      <c r="F91" s="34"/>
      <c r="G91" s="34"/>
      <c r="H91" s="34"/>
      <c r="I91" s="34"/>
      <c r="J91" s="126"/>
      <c r="K91" s="126"/>
      <c r="L91" s="126"/>
      <c r="M91" s="126"/>
      <c r="N91" s="126"/>
      <c r="O91" s="126"/>
      <c r="P91" s="34"/>
      <c r="Q91" s="34"/>
      <c r="R91" s="34"/>
      <c r="S91" s="34"/>
      <c r="T91" s="34"/>
    </row>
    <row r="92" spans="1:20" s="31" customFormat="1" x14ac:dyDescent="0.25">
      <c r="A92" s="111"/>
      <c r="B92" s="34"/>
      <c r="C92" s="34"/>
      <c r="D92" s="34"/>
      <c r="E92" s="35"/>
      <c r="F92" s="34"/>
      <c r="G92" s="34"/>
      <c r="H92" s="34"/>
      <c r="I92" s="34"/>
      <c r="J92" s="126"/>
      <c r="K92" s="126"/>
      <c r="L92" s="126"/>
      <c r="M92" s="126"/>
      <c r="N92" s="126"/>
      <c r="O92" s="126"/>
      <c r="P92" s="34"/>
      <c r="Q92" s="34"/>
      <c r="R92" s="34"/>
      <c r="S92" s="34"/>
      <c r="T92" s="34"/>
    </row>
    <row r="93" spans="1:20" s="31" customFormat="1" x14ac:dyDescent="0.25">
      <c r="A93" s="111"/>
      <c r="B93" s="34"/>
      <c r="C93" s="34"/>
      <c r="D93" s="34"/>
      <c r="E93" s="35"/>
      <c r="F93" s="34"/>
      <c r="G93" s="34"/>
      <c r="H93" s="34"/>
      <c r="I93" s="34"/>
      <c r="J93" s="126"/>
      <c r="K93" s="126"/>
      <c r="L93" s="126"/>
      <c r="M93" s="126"/>
      <c r="N93" s="126"/>
      <c r="O93" s="126"/>
      <c r="P93" s="34"/>
      <c r="Q93" s="34"/>
      <c r="R93" s="34"/>
      <c r="S93" s="34"/>
      <c r="T93" s="34"/>
    </row>
    <row r="94" spans="1:20" s="31" customFormat="1" x14ac:dyDescent="0.25">
      <c r="A94" s="111"/>
      <c r="B94" s="34"/>
      <c r="C94" s="34"/>
      <c r="D94" s="34"/>
      <c r="E94" s="35"/>
      <c r="F94" s="34"/>
      <c r="G94" s="34"/>
      <c r="H94" s="34"/>
      <c r="I94" s="34"/>
      <c r="J94" s="126"/>
      <c r="K94" s="126"/>
      <c r="L94" s="126"/>
      <c r="M94" s="126"/>
      <c r="N94" s="126"/>
      <c r="O94" s="126"/>
      <c r="P94" s="34"/>
      <c r="Q94" s="34"/>
      <c r="R94" s="34"/>
      <c r="S94" s="34"/>
      <c r="T94" s="34"/>
    </row>
    <row r="95" spans="1:20" s="31" customFormat="1" x14ac:dyDescent="0.25">
      <c r="A95" s="111"/>
      <c r="B95" s="34"/>
      <c r="C95" s="34"/>
      <c r="D95" s="34"/>
      <c r="E95" s="35"/>
      <c r="F95" s="34"/>
      <c r="G95" s="34"/>
      <c r="H95" s="34"/>
      <c r="I95" s="34"/>
      <c r="J95" s="126"/>
      <c r="K95" s="126"/>
      <c r="L95" s="126"/>
      <c r="M95" s="126"/>
      <c r="N95" s="126"/>
      <c r="O95" s="126"/>
      <c r="P95" s="34"/>
      <c r="Q95" s="34"/>
      <c r="R95" s="34"/>
      <c r="S95" s="34"/>
      <c r="T95" s="34"/>
    </row>
    <row r="96" spans="1:20" s="31" customFormat="1" x14ac:dyDescent="0.25">
      <c r="A96" s="111"/>
      <c r="B96" s="34"/>
      <c r="C96" s="34"/>
      <c r="D96" s="34"/>
      <c r="E96" s="35"/>
      <c r="F96" s="34"/>
      <c r="G96" s="34"/>
      <c r="H96" s="34"/>
      <c r="I96" s="34"/>
      <c r="J96" s="126"/>
      <c r="K96" s="126"/>
      <c r="L96" s="126"/>
      <c r="M96" s="126"/>
      <c r="N96" s="126"/>
      <c r="O96" s="126"/>
      <c r="P96" s="34"/>
      <c r="Q96" s="34"/>
      <c r="R96" s="34"/>
      <c r="S96" s="34"/>
      <c r="T96" s="34"/>
    </row>
    <row r="97" spans="1:20" s="31" customFormat="1" x14ac:dyDescent="0.25">
      <c r="A97" s="111"/>
      <c r="B97" s="34"/>
      <c r="C97" s="34"/>
      <c r="D97" s="34"/>
      <c r="E97" s="35"/>
      <c r="F97" s="34"/>
      <c r="G97" s="34"/>
      <c r="H97" s="34"/>
      <c r="I97" s="34"/>
      <c r="J97" s="126"/>
      <c r="K97" s="126"/>
      <c r="L97" s="126"/>
      <c r="M97" s="126"/>
      <c r="N97" s="126"/>
      <c r="O97" s="126"/>
      <c r="P97" s="34"/>
      <c r="Q97" s="34"/>
      <c r="R97" s="34"/>
      <c r="S97" s="34"/>
      <c r="T97" s="34"/>
    </row>
    <row r="98" spans="1:20" s="31" customFormat="1" x14ac:dyDescent="0.25">
      <c r="A98" s="111"/>
      <c r="B98" s="34"/>
      <c r="C98" s="34"/>
      <c r="D98" s="34"/>
      <c r="E98" s="35"/>
      <c r="F98" s="34"/>
      <c r="G98" s="34"/>
      <c r="H98" s="34"/>
      <c r="I98" s="34"/>
      <c r="J98" s="126"/>
      <c r="K98" s="126"/>
      <c r="L98" s="126"/>
      <c r="M98" s="126"/>
      <c r="N98" s="126"/>
      <c r="O98" s="126"/>
      <c r="P98" s="34"/>
      <c r="Q98" s="34"/>
      <c r="R98" s="34"/>
      <c r="S98" s="34"/>
      <c r="T98" s="34"/>
    </row>
    <row r="99" spans="1:20" s="31" customFormat="1" x14ac:dyDescent="0.25">
      <c r="A99" s="111"/>
      <c r="B99" s="34"/>
      <c r="C99" s="34"/>
      <c r="D99" s="34"/>
      <c r="E99" s="35"/>
      <c r="F99" s="34"/>
      <c r="G99" s="34"/>
      <c r="H99" s="34"/>
      <c r="I99" s="34"/>
      <c r="J99" s="126"/>
      <c r="K99" s="126"/>
      <c r="L99" s="126"/>
      <c r="M99" s="126"/>
      <c r="N99" s="126"/>
      <c r="O99" s="126"/>
      <c r="P99" s="34"/>
      <c r="Q99" s="34"/>
      <c r="R99" s="34"/>
      <c r="S99" s="34"/>
      <c r="T99" s="34"/>
    </row>
    <row r="100" spans="1:20" s="31" customFormat="1" x14ac:dyDescent="0.25">
      <c r="A100" s="111"/>
      <c r="B100" s="34"/>
      <c r="C100" s="34"/>
      <c r="D100" s="34"/>
      <c r="E100" s="35"/>
      <c r="F100" s="34"/>
      <c r="G100" s="34"/>
      <c r="H100" s="34"/>
      <c r="I100" s="34"/>
      <c r="J100" s="126"/>
      <c r="K100" s="126"/>
      <c r="L100" s="126"/>
      <c r="M100" s="126"/>
      <c r="N100" s="126"/>
      <c r="O100" s="126"/>
      <c r="P100" s="34"/>
      <c r="Q100" s="34"/>
      <c r="R100" s="34"/>
      <c r="S100" s="34"/>
      <c r="T100" s="34"/>
    </row>
    <row r="101" spans="1:20" s="31" customFormat="1" x14ac:dyDescent="0.25">
      <c r="A101" s="111"/>
      <c r="B101" s="34"/>
      <c r="C101" s="34"/>
      <c r="D101" s="34"/>
      <c r="E101" s="35"/>
      <c r="F101" s="34"/>
      <c r="G101" s="34"/>
      <c r="H101" s="34"/>
      <c r="I101" s="34"/>
      <c r="J101" s="126"/>
      <c r="K101" s="126"/>
      <c r="L101" s="126"/>
      <c r="M101" s="126"/>
      <c r="N101" s="126"/>
      <c r="O101" s="126"/>
      <c r="P101" s="34"/>
      <c r="Q101" s="34"/>
      <c r="R101" s="34"/>
      <c r="S101" s="34"/>
      <c r="T101" s="34"/>
    </row>
    <row r="102" spans="1:20" s="31" customFormat="1" x14ac:dyDescent="0.25">
      <c r="A102" s="111"/>
      <c r="B102" s="34"/>
      <c r="C102" s="34"/>
      <c r="D102" s="34"/>
      <c r="E102" s="35"/>
      <c r="F102" s="34"/>
      <c r="G102" s="34"/>
      <c r="H102" s="34"/>
      <c r="I102" s="34"/>
      <c r="J102" s="126"/>
      <c r="K102" s="126"/>
      <c r="L102" s="126"/>
      <c r="M102" s="126"/>
      <c r="N102" s="126"/>
      <c r="O102" s="126"/>
      <c r="P102" s="34"/>
      <c r="Q102" s="34"/>
      <c r="R102" s="34"/>
      <c r="S102" s="34"/>
      <c r="T102" s="34"/>
    </row>
    <row r="103" spans="1:20" s="31" customFormat="1" x14ac:dyDescent="0.25">
      <c r="A103" s="111"/>
      <c r="B103" s="34"/>
      <c r="C103" s="34"/>
      <c r="D103" s="34"/>
      <c r="E103" s="35"/>
      <c r="F103" s="34"/>
      <c r="G103" s="34"/>
      <c r="H103" s="34"/>
      <c r="I103" s="34"/>
      <c r="J103" s="126"/>
      <c r="K103" s="126"/>
      <c r="L103" s="126"/>
      <c r="M103" s="126"/>
      <c r="N103" s="126"/>
      <c r="O103" s="126"/>
      <c r="P103" s="34"/>
      <c r="Q103" s="34"/>
      <c r="R103" s="34"/>
      <c r="S103" s="34"/>
      <c r="T103" s="34"/>
    </row>
    <row r="104" spans="1:20" s="31" customFormat="1" x14ac:dyDescent="0.25">
      <c r="A104" s="111"/>
      <c r="B104" s="34"/>
      <c r="C104" s="34"/>
      <c r="D104" s="34"/>
      <c r="E104" s="35"/>
      <c r="F104" s="34"/>
      <c r="G104" s="34"/>
      <c r="H104" s="34"/>
      <c r="I104" s="34"/>
      <c r="J104" s="126"/>
      <c r="K104" s="126"/>
      <c r="L104" s="126"/>
      <c r="M104" s="126"/>
      <c r="N104" s="126"/>
      <c r="O104" s="126"/>
      <c r="P104" s="34"/>
      <c r="Q104" s="34"/>
      <c r="R104" s="34"/>
      <c r="S104" s="34"/>
      <c r="T104" s="34"/>
    </row>
    <row r="105" spans="1:20" s="31" customFormat="1" x14ac:dyDescent="0.25">
      <c r="A105" s="111"/>
      <c r="B105" s="34"/>
      <c r="C105" s="34"/>
      <c r="D105" s="34"/>
      <c r="E105" s="35"/>
      <c r="F105" s="34"/>
      <c r="G105" s="34"/>
      <c r="H105" s="34"/>
      <c r="I105" s="34"/>
      <c r="J105" s="126"/>
      <c r="K105" s="126"/>
      <c r="L105" s="126"/>
      <c r="M105" s="126"/>
      <c r="N105" s="126"/>
      <c r="O105" s="126"/>
      <c r="P105" s="34"/>
      <c r="Q105" s="34"/>
      <c r="R105" s="34"/>
      <c r="S105" s="34"/>
      <c r="T105" s="34"/>
    </row>
    <row r="106" spans="1:20" s="31" customFormat="1" x14ac:dyDescent="0.25">
      <c r="A106" s="111"/>
      <c r="B106" s="34"/>
      <c r="C106" s="34"/>
      <c r="D106" s="34"/>
      <c r="E106" s="35"/>
      <c r="F106" s="34"/>
      <c r="G106" s="34"/>
      <c r="H106" s="34"/>
      <c r="I106" s="34"/>
      <c r="J106" s="126"/>
      <c r="K106" s="126"/>
      <c r="L106" s="126"/>
      <c r="M106" s="126"/>
      <c r="N106" s="126"/>
      <c r="O106" s="126"/>
      <c r="P106" s="34"/>
      <c r="Q106" s="34"/>
      <c r="R106" s="34"/>
      <c r="S106" s="34"/>
      <c r="T106" s="34"/>
    </row>
    <row r="107" spans="1:20" s="31" customFormat="1" x14ac:dyDescent="0.25">
      <c r="A107" s="111"/>
      <c r="B107" s="34"/>
      <c r="C107" s="34"/>
      <c r="D107" s="34"/>
      <c r="E107" s="35"/>
      <c r="F107" s="34"/>
      <c r="G107" s="34"/>
      <c r="H107" s="34"/>
      <c r="I107" s="34"/>
      <c r="J107" s="126"/>
      <c r="K107" s="126"/>
      <c r="L107" s="126"/>
      <c r="M107" s="126"/>
      <c r="N107" s="126"/>
      <c r="O107" s="126"/>
      <c r="P107" s="34"/>
      <c r="Q107" s="34"/>
      <c r="R107" s="34"/>
      <c r="S107" s="34"/>
      <c r="T107" s="34"/>
    </row>
    <row r="108" spans="1:20" s="31" customFormat="1" x14ac:dyDescent="0.25">
      <c r="A108" s="111"/>
      <c r="B108" s="34"/>
      <c r="C108" s="34"/>
      <c r="D108" s="34"/>
      <c r="E108" s="35"/>
      <c r="F108" s="34"/>
      <c r="G108" s="34"/>
      <c r="H108" s="34"/>
      <c r="I108" s="34"/>
      <c r="J108" s="126"/>
      <c r="K108" s="126"/>
      <c r="L108" s="126"/>
      <c r="M108" s="126"/>
      <c r="N108" s="126"/>
      <c r="O108" s="126"/>
      <c r="P108" s="34"/>
      <c r="Q108" s="34"/>
      <c r="R108" s="34"/>
      <c r="S108" s="34"/>
      <c r="T108" s="34"/>
    </row>
    <row r="109" spans="1:20" s="31" customFormat="1" x14ac:dyDescent="0.25">
      <c r="A109" s="111"/>
      <c r="B109" s="34"/>
      <c r="C109" s="34"/>
      <c r="D109" s="34"/>
      <c r="E109" s="35"/>
      <c r="F109" s="34"/>
      <c r="G109" s="34"/>
      <c r="H109" s="34"/>
      <c r="I109" s="34"/>
      <c r="J109" s="126"/>
      <c r="K109" s="126"/>
      <c r="L109" s="126"/>
      <c r="M109" s="126"/>
      <c r="N109" s="126"/>
      <c r="O109" s="126"/>
      <c r="P109" s="34"/>
      <c r="Q109" s="34"/>
      <c r="R109" s="34"/>
      <c r="S109" s="34"/>
      <c r="T109" s="34"/>
    </row>
    <row r="110" spans="1:20" s="31" customFormat="1" x14ac:dyDescent="0.25">
      <c r="A110" s="111"/>
      <c r="B110" s="34"/>
      <c r="C110" s="34"/>
      <c r="D110" s="34"/>
      <c r="E110" s="35"/>
      <c r="F110" s="34"/>
      <c r="G110" s="34"/>
      <c r="H110" s="34"/>
      <c r="I110" s="34"/>
      <c r="J110" s="126"/>
      <c r="K110" s="126"/>
      <c r="L110" s="126"/>
      <c r="M110" s="126"/>
      <c r="N110" s="126"/>
      <c r="O110" s="126"/>
      <c r="P110" s="34"/>
      <c r="Q110" s="34"/>
      <c r="R110" s="34"/>
      <c r="S110" s="34"/>
      <c r="T110" s="34"/>
    </row>
    <row r="111" spans="1:20" s="31" customFormat="1" x14ac:dyDescent="0.25">
      <c r="A111" s="111"/>
      <c r="B111" s="34"/>
      <c r="C111" s="34"/>
      <c r="D111" s="34"/>
      <c r="E111" s="35"/>
      <c r="F111" s="34"/>
      <c r="G111" s="34"/>
      <c r="H111" s="34"/>
      <c r="I111" s="34"/>
      <c r="J111" s="126"/>
      <c r="K111" s="126"/>
      <c r="L111" s="126"/>
      <c r="M111" s="126"/>
      <c r="N111" s="126"/>
      <c r="O111" s="126"/>
      <c r="P111" s="34"/>
      <c r="Q111" s="34"/>
      <c r="R111" s="34"/>
      <c r="S111" s="34"/>
      <c r="T111" s="34"/>
    </row>
    <row r="112" spans="1:20" s="31" customFormat="1" x14ac:dyDescent="0.25">
      <c r="A112" s="111"/>
      <c r="B112" s="34"/>
      <c r="C112" s="34"/>
      <c r="D112" s="34"/>
      <c r="E112" s="35"/>
      <c r="F112" s="34"/>
      <c r="G112" s="34"/>
      <c r="H112" s="34"/>
      <c r="I112" s="34"/>
      <c r="J112" s="126"/>
      <c r="K112" s="126"/>
      <c r="L112" s="126"/>
      <c r="M112" s="126"/>
      <c r="N112" s="126"/>
      <c r="O112" s="126"/>
      <c r="P112" s="34"/>
      <c r="Q112" s="34"/>
      <c r="R112" s="34"/>
      <c r="S112" s="34"/>
      <c r="T112" s="34"/>
    </row>
    <row r="113" spans="1:20" s="31" customFormat="1" x14ac:dyDescent="0.25">
      <c r="A113" s="111"/>
      <c r="B113" s="34"/>
      <c r="C113" s="34"/>
      <c r="D113" s="34"/>
      <c r="E113" s="35"/>
      <c r="F113" s="34"/>
      <c r="G113" s="34"/>
      <c r="H113" s="34"/>
      <c r="I113" s="34"/>
      <c r="J113" s="126"/>
      <c r="K113" s="126"/>
      <c r="L113" s="126"/>
      <c r="M113" s="126"/>
      <c r="N113" s="126"/>
      <c r="O113" s="126"/>
      <c r="P113" s="34"/>
      <c r="Q113" s="34"/>
      <c r="R113" s="34"/>
      <c r="S113" s="34"/>
      <c r="T113" s="34"/>
    </row>
    <row r="114" spans="1:20" s="31" customFormat="1" x14ac:dyDescent="0.25">
      <c r="A114" s="111"/>
      <c r="B114" s="34"/>
      <c r="C114" s="34"/>
      <c r="D114" s="34"/>
      <c r="E114" s="35"/>
      <c r="F114" s="34"/>
      <c r="G114" s="34"/>
      <c r="H114" s="34"/>
      <c r="I114" s="34"/>
      <c r="J114" s="126"/>
      <c r="K114" s="126"/>
      <c r="L114" s="126"/>
      <c r="M114" s="126"/>
      <c r="N114" s="126"/>
      <c r="O114" s="126"/>
      <c r="P114" s="34"/>
      <c r="Q114" s="34"/>
      <c r="R114" s="34"/>
      <c r="S114" s="34"/>
      <c r="T114" s="34"/>
    </row>
    <row r="115" spans="1:20" s="31" customFormat="1" x14ac:dyDescent="0.25">
      <c r="A115" s="111"/>
      <c r="B115" s="34"/>
      <c r="C115" s="34"/>
      <c r="D115" s="34"/>
      <c r="E115" s="35"/>
      <c r="F115" s="34"/>
      <c r="G115" s="34"/>
      <c r="H115" s="34"/>
      <c r="I115" s="34"/>
      <c r="J115" s="126"/>
      <c r="K115" s="126"/>
      <c r="L115" s="126"/>
      <c r="M115" s="126"/>
      <c r="N115" s="126"/>
      <c r="O115" s="126"/>
      <c r="P115" s="34"/>
      <c r="Q115" s="34"/>
      <c r="R115" s="34"/>
      <c r="S115" s="34"/>
      <c r="T115" s="34"/>
    </row>
    <row r="116" spans="1:20" s="31" customFormat="1" x14ac:dyDescent="0.25">
      <c r="A116" s="111"/>
      <c r="B116" s="34"/>
      <c r="C116" s="34"/>
      <c r="D116" s="34"/>
      <c r="E116" s="35"/>
      <c r="F116" s="34"/>
      <c r="G116" s="34"/>
      <c r="H116" s="34"/>
      <c r="I116" s="34"/>
      <c r="J116" s="126"/>
      <c r="K116" s="126"/>
      <c r="L116" s="126"/>
      <c r="M116" s="126"/>
      <c r="N116" s="126"/>
      <c r="O116" s="126"/>
      <c r="P116" s="34"/>
      <c r="Q116" s="34"/>
      <c r="R116" s="34"/>
      <c r="S116" s="34"/>
      <c r="T116" s="34"/>
    </row>
    <row r="117" spans="1:20" s="31" customFormat="1" x14ac:dyDescent="0.25">
      <c r="A117" s="111"/>
      <c r="B117" s="34"/>
      <c r="C117" s="34"/>
      <c r="D117" s="34"/>
      <c r="E117" s="35"/>
      <c r="F117" s="34"/>
      <c r="G117" s="34"/>
      <c r="H117" s="34"/>
      <c r="I117" s="34"/>
      <c r="J117" s="126"/>
      <c r="K117" s="126"/>
      <c r="L117" s="126"/>
      <c r="M117" s="126"/>
      <c r="N117" s="126"/>
      <c r="O117" s="126"/>
      <c r="P117" s="34"/>
      <c r="Q117" s="34"/>
      <c r="R117" s="34"/>
      <c r="S117" s="34"/>
      <c r="T117" s="34"/>
    </row>
    <row r="118" spans="1:20" s="31" customFormat="1" x14ac:dyDescent="0.25">
      <c r="A118" s="111"/>
      <c r="B118" s="34"/>
      <c r="C118" s="34"/>
      <c r="D118" s="34"/>
      <c r="E118" s="35"/>
      <c r="F118" s="34"/>
      <c r="G118" s="34"/>
      <c r="H118" s="34"/>
      <c r="I118" s="34"/>
      <c r="J118" s="126"/>
      <c r="K118" s="126"/>
      <c r="L118" s="126"/>
      <c r="M118" s="126"/>
      <c r="N118" s="126"/>
      <c r="O118" s="126"/>
      <c r="P118" s="34"/>
      <c r="Q118" s="34"/>
      <c r="R118" s="34"/>
      <c r="S118" s="34"/>
      <c r="T118" s="34"/>
    </row>
    <row r="119" spans="1:20" s="31" customFormat="1" x14ac:dyDescent="0.25">
      <c r="A119" s="111"/>
      <c r="B119" s="34"/>
      <c r="C119" s="34"/>
      <c r="D119" s="34"/>
      <c r="E119" s="35"/>
      <c r="F119" s="34"/>
      <c r="G119" s="34"/>
      <c r="H119" s="34"/>
      <c r="I119" s="34"/>
      <c r="J119" s="126"/>
      <c r="K119" s="126"/>
      <c r="L119" s="126"/>
      <c r="M119" s="126"/>
      <c r="N119" s="126"/>
      <c r="O119" s="126"/>
      <c r="P119" s="34"/>
      <c r="Q119" s="34"/>
      <c r="R119" s="34"/>
      <c r="S119" s="34"/>
      <c r="T119" s="34"/>
    </row>
    <row r="120" spans="1:20" s="31" customFormat="1" x14ac:dyDescent="0.25">
      <c r="A120" s="111"/>
      <c r="B120" s="34"/>
      <c r="C120" s="34"/>
      <c r="D120" s="34"/>
      <c r="E120" s="35"/>
      <c r="F120" s="34"/>
      <c r="G120" s="34"/>
      <c r="H120" s="34"/>
      <c r="I120" s="34"/>
      <c r="J120" s="126"/>
      <c r="K120" s="126"/>
      <c r="L120" s="126"/>
      <c r="M120" s="126"/>
      <c r="N120" s="126"/>
      <c r="O120" s="126"/>
      <c r="P120" s="34"/>
      <c r="Q120" s="34"/>
      <c r="R120" s="34"/>
      <c r="S120" s="34"/>
      <c r="T120" s="34"/>
    </row>
    <row r="121" spans="1:20" s="31" customFormat="1" x14ac:dyDescent="0.25">
      <c r="A121" s="111"/>
      <c r="B121" s="34"/>
      <c r="C121" s="34"/>
      <c r="D121" s="34"/>
      <c r="E121" s="35"/>
      <c r="F121" s="34"/>
      <c r="G121" s="34"/>
      <c r="H121" s="34"/>
      <c r="I121" s="34"/>
      <c r="J121" s="126"/>
      <c r="K121" s="126"/>
      <c r="L121" s="126"/>
      <c r="M121" s="126"/>
      <c r="N121" s="126"/>
      <c r="O121" s="126"/>
      <c r="P121" s="34"/>
      <c r="Q121" s="34"/>
      <c r="R121" s="34"/>
      <c r="S121" s="34"/>
      <c r="T121" s="34"/>
    </row>
    <row r="122" spans="1:20" s="31" customFormat="1" x14ac:dyDescent="0.25">
      <c r="A122" s="111"/>
      <c r="B122" s="34"/>
      <c r="C122" s="34"/>
      <c r="D122" s="34"/>
      <c r="E122" s="35"/>
      <c r="F122" s="34"/>
      <c r="G122" s="34"/>
      <c r="H122" s="34"/>
      <c r="I122" s="34"/>
      <c r="J122" s="126"/>
      <c r="K122" s="126"/>
      <c r="L122" s="126"/>
      <c r="M122" s="126"/>
      <c r="N122" s="126"/>
      <c r="O122" s="126"/>
      <c r="P122" s="34"/>
      <c r="Q122" s="34"/>
      <c r="R122" s="34"/>
      <c r="S122" s="34"/>
      <c r="T122" s="34"/>
    </row>
    <row r="123" spans="1:20" s="31" customFormat="1" x14ac:dyDescent="0.25">
      <c r="A123" s="111"/>
      <c r="B123" s="34"/>
      <c r="C123" s="34"/>
      <c r="D123" s="34"/>
      <c r="E123" s="35"/>
      <c r="F123" s="34"/>
      <c r="G123" s="34"/>
      <c r="H123" s="34"/>
      <c r="I123" s="34"/>
      <c r="J123" s="126"/>
      <c r="K123" s="126"/>
      <c r="L123" s="126"/>
      <c r="M123" s="126"/>
      <c r="N123" s="126"/>
      <c r="O123" s="126"/>
      <c r="P123" s="34"/>
      <c r="Q123" s="34"/>
      <c r="R123" s="34"/>
      <c r="S123" s="34"/>
      <c r="T123" s="34"/>
    </row>
    <row r="124" spans="1:20" s="31" customFormat="1" x14ac:dyDescent="0.25">
      <c r="A124" s="111"/>
      <c r="B124" s="34"/>
      <c r="C124" s="34"/>
      <c r="D124" s="34"/>
      <c r="E124" s="35"/>
      <c r="F124" s="34"/>
      <c r="G124" s="34"/>
      <c r="H124" s="34"/>
      <c r="I124" s="34"/>
      <c r="J124" s="126"/>
      <c r="K124" s="126"/>
      <c r="L124" s="126"/>
      <c r="M124" s="126"/>
      <c r="N124" s="126"/>
      <c r="O124" s="126"/>
      <c r="P124" s="34"/>
      <c r="Q124" s="34"/>
      <c r="R124" s="34"/>
      <c r="S124" s="34"/>
      <c r="T124" s="34"/>
    </row>
    <row r="125" spans="1:20" s="31" customFormat="1" x14ac:dyDescent="0.25">
      <c r="A125" s="111"/>
      <c r="B125" s="34"/>
      <c r="C125" s="34"/>
      <c r="D125" s="34"/>
      <c r="E125" s="35"/>
      <c r="F125" s="34"/>
      <c r="G125" s="34"/>
      <c r="H125" s="34"/>
      <c r="I125" s="34"/>
      <c r="J125" s="126"/>
      <c r="K125" s="126"/>
      <c r="L125" s="126"/>
      <c r="M125" s="126"/>
      <c r="N125" s="126"/>
      <c r="O125" s="126"/>
      <c r="P125" s="34"/>
      <c r="Q125" s="34"/>
      <c r="R125" s="34"/>
      <c r="S125" s="34"/>
      <c r="T125" s="34"/>
    </row>
    <row r="126" spans="1:20" s="31" customFormat="1" x14ac:dyDescent="0.25">
      <c r="A126" s="111"/>
      <c r="B126" s="34"/>
      <c r="C126" s="34"/>
      <c r="D126" s="34"/>
      <c r="E126" s="35"/>
      <c r="F126" s="34"/>
      <c r="G126" s="34"/>
      <c r="H126" s="34"/>
      <c r="I126" s="34"/>
      <c r="J126" s="126"/>
      <c r="K126" s="126"/>
      <c r="L126" s="126"/>
      <c r="M126" s="126"/>
      <c r="N126" s="126"/>
      <c r="O126" s="126"/>
      <c r="P126" s="34"/>
      <c r="Q126" s="34"/>
      <c r="R126" s="34"/>
      <c r="S126" s="34"/>
      <c r="T126" s="34"/>
    </row>
    <row r="127" spans="1:20" s="31" customFormat="1" x14ac:dyDescent="0.25">
      <c r="A127" s="111"/>
      <c r="B127" s="34"/>
      <c r="C127" s="34"/>
      <c r="D127" s="34"/>
      <c r="E127" s="35"/>
      <c r="F127" s="34"/>
      <c r="G127" s="34"/>
      <c r="H127" s="34"/>
      <c r="I127" s="34"/>
      <c r="J127" s="126"/>
      <c r="K127" s="126"/>
      <c r="L127" s="126"/>
      <c r="M127" s="126"/>
      <c r="N127" s="126"/>
      <c r="O127" s="126"/>
      <c r="P127" s="34"/>
      <c r="Q127" s="34"/>
      <c r="R127" s="34"/>
      <c r="S127" s="34"/>
      <c r="T127" s="34"/>
    </row>
    <row r="128" spans="1:20" s="31" customFormat="1" x14ac:dyDescent="0.25">
      <c r="A128" s="111"/>
      <c r="B128" s="34"/>
      <c r="C128" s="34"/>
      <c r="D128" s="34"/>
      <c r="E128" s="35"/>
      <c r="F128" s="34"/>
      <c r="G128" s="34"/>
      <c r="H128" s="34"/>
      <c r="I128" s="34"/>
      <c r="J128" s="126"/>
      <c r="K128" s="126"/>
      <c r="L128" s="126"/>
      <c r="M128" s="126"/>
      <c r="N128" s="126"/>
      <c r="O128" s="126"/>
      <c r="P128" s="34"/>
      <c r="Q128" s="34"/>
      <c r="R128" s="34"/>
      <c r="S128" s="34"/>
      <c r="T128" s="34"/>
    </row>
    <row r="129" spans="1:20" s="31" customFormat="1" x14ac:dyDescent="0.25">
      <c r="A129" s="111"/>
      <c r="B129" s="34"/>
      <c r="C129" s="34"/>
      <c r="D129" s="34"/>
      <c r="E129" s="35"/>
      <c r="F129" s="34"/>
      <c r="G129" s="34"/>
      <c r="H129" s="34"/>
      <c r="I129" s="34"/>
      <c r="J129" s="126"/>
      <c r="K129" s="126"/>
      <c r="L129" s="126"/>
      <c r="M129" s="126"/>
      <c r="N129" s="126"/>
      <c r="O129" s="126"/>
      <c r="P129" s="34"/>
      <c r="Q129" s="34"/>
      <c r="R129" s="34"/>
      <c r="S129" s="34"/>
      <c r="T129" s="34"/>
    </row>
    <row r="130" spans="1:20" s="31" customFormat="1" x14ac:dyDescent="0.25">
      <c r="A130" s="111"/>
      <c r="B130" s="34"/>
      <c r="C130" s="34"/>
      <c r="D130" s="34"/>
      <c r="E130" s="35"/>
      <c r="F130" s="34"/>
      <c r="G130" s="34"/>
      <c r="H130" s="34"/>
      <c r="I130" s="34"/>
      <c r="J130" s="126"/>
      <c r="K130" s="126"/>
      <c r="L130" s="126"/>
      <c r="M130" s="126"/>
      <c r="N130" s="126"/>
      <c r="O130" s="126"/>
      <c r="P130" s="34"/>
      <c r="Q130" s="34"/>
      <c r="R130" s="34"/>
      <c r="S130" s="34"/>
      <c r="T130" s="34"/>
    </row>
    <row r="131" spans="1:20" s="31" customFormat="1" x14ac:dyDescent="0.25">
      <c r="A131" s="111"/>
      <c r="B131" s="34"/>
      <c r="C131" s="34"/>
      <c r="D131" s="34"/>
      <c r="E131" s="35"/>
      <c r="F131" s="34"/>
      <c r="G131" s="34"/>
      <c r="H131" s="34"/>
      <c r="I131" s="34"/>
      <c r="J131" s="126"/>
      <c r="K131" s="126"/>
      <c r="L131" s="126"/>
      <c r="M131" s="126"/>
      <c r="N131" s="126"/>
      <c r="O131" s="126"/>
      <c r="P131" s="34"/>
      <c r="Q131" s="34"/>
      <c r="R131" s="34"/>
      <c r="S131" s="34"/>
      <c r="T131" s="34"/>
    </row>
    <row r="132" spans="1:20" s="31" customFormat="1" x14ac:dyDescent="0.25">
      <c r="A132" s="111"/>
      <c r="B132" s="34"/>
      <c r="C132" s="34"/>
      <c r="D132" s="34"/>
      <c r="E132" s="35"/>
      <c r="F132" s="34"/>
      <c r="G132" s="34"/>
      <c r="H132" s="34"/>
      <c r="I132" s="34"/>
      <c r="J132" s="126"/>
      <c r="K132" s="126"/>
      <c r="L132" s="126"/>
      <c r="M132" s="126"/>
      <c r="N132" s="126"/>
      <c r="O132" s="126"/>
      <c r="P132" s="34"/>
      <c r="Q132" s="34"/>
      <c r="R132" s="34"/>
      <c r="S132" s="34"/>
      <c r="T132" s="34"/>
    </row>
    <row r="133" spans="1:20" s="31" customFormat="1" x14ac:dyDescent="0.25">
      <c r="A133" s="111"/>
      <c r="B133" s="34"/>
      <c r="C133" s="34"/>
      <c r="D133" s="34"/>
      <c r="E133" s="35"/>
      <c r="F133" s="34"/>
      <c r="G133" s="34"/>
      <c r="H133" s="34"/>
      <c r="I133" s="34"/>
      <c r="J133" s="126"/>
      <c r="K133" s="126"/>
      <c r="L133" s="126"/>
      <c r="M133" s="126"/>
      <c r="N133" s="126"/>
      <c r="O133" s="126"/>
      <c r="P133" s="34"/>
      <c r="Q133" s="34"/>
      <c r="R133" s="34"/>
      <c r="S133" s="34"/>
      <c r="T133" s="34"/>
    </row>
    <row r="134" spans="1:20" s="31" customFormat="1" x14ac:dyDescent="0.25">
      <c r="A134" s="111"/>
      <c r="B134" s="34"/>
      <c r="C134" s="34"/>
      <c r="D134" s="34"/>
      <c r="E134" s="35"/>
      <c r="F134" s="34"/>
      <c r="G134" s="34"/>
      <c r="H134" s="34"/>
      <c r="I134" s="34"/>
      <c r="J134" s="126"/>
      <c r="K134" s="126"/>
      <c r="L134" s="126"/>
      <c r="M134" s="126"/>
      <c r="N134" s="126"/>
      <c r="O134" s="126"/>
      <c r="P134" s="34"/>
      <c r="Q134" s="34"/>
      <c r="R134" s="34"/>
      <c r="S134" s="34"/>
      <c r="T134" s="34"/>
    </row>
    <row r="135" spans="1:20" s="31" customFormat="1" x14ac:dyDescent="0.25">
      <c r="A135" s="111"/>
      <c r="B135" s="34"/>
      <c r="C135" s="34"/>
      <c r="D135" s="34"/>
      <c r="E135" s="35"/>
      <c r="F135" s="34"/>
      <c r="G135" s="34"/>
      <c r="H135" s="34"/>
      <c r="I135" s="34"/>
      <c r="J135" s="126"/>
      <c r="K135" s="126"/>
      <c r="L135" s="126"/>
      <c r="M135" s="126"/>
      <c r="N135" s="126"/>
      <c r="O135" s="126"/>
      <c r="P135" s="34"/>
      <c r="Q135" s="34"/>
      <c r="R135" s="34"/>
      <c r="S135" s="34"/>
      <c r="T135" s="34"/>
    </row>
    <row r="136" spans="1:20" s="31" customFormat="1" x14ac:dyDescent="0.25">
      <c r="A136" s="111"/>
      <c r="B136" s="34"/>
      <c r="C136" s="34"/>
      <c r="D136" s="34"/>
      <c r="E136" s="35"/>
      <c r="F136" s="34"/>
      <c r="G136" s="34"/>
      <c r="H136" s="34"/>
      <c r="I136" s="34"/>
      <c r="J136" s="126"/>
      <c r="K136" s="126"/>
      <c r="L136" s="126"/>
      <c r="M136" s="126"/>
      <c r="N136" s="126"/>
      <c r="O136" s="126"/>
      <c r="P136" s="34"/>
      <c r="Q136" s="34"/>
      <c r="R136" s="34"/>
      <c r="S136" s="34"/>
      <c r="T136" s="34"/>
    </row>
    <row r="137" spans="1:20" s="31" customFormat="1" x14ac:dyDescent="0.25">
      <c r="A137" s="111"/>
      <c r="B137" s="34"/>
      <c r="C137" s="34"/>
      <c r="D137" s="34"/>
      <c r="E137" s="35"/>
      <c r="F137" s="34"/>
      <c r="G137" s="34"/>
      <c r="H137" s="34"/>
      <c r="I137" s="34"/>
      <c r="J137" s="126"/>
      <c r="K137" s="126"/>
      <c r="L137" s="126"/>
      <c r="M137" s="126"/>
      <c r="N137" s="126"/>
      <c r="O137" s="126"/>
      <c r="P137" s="34"/>
      <c r="Q137" s="34"/>
      <c r="R137" s="34"/>
      <c r="S137" s="34"/>
      <c r="T137" s="34"/>
    </row>
    <row r="138" spans="1:20" s="31" customFormat="1" x14ac:dyDescent="0.25">
      <c r="A138" s="111"/>
      <c r="B138" s="34"/>
      <c r="C138" s="34"/>
      <c r="D138" s="34"/>
      <c r="E138" s="35"/>
      <c r="F138" s="34"/>
      <c r="G138" s="34"/>
      <c r="H138" s="34"/>
      <c r="I138" s="34"/>
      <c r="J138" s="126"/>
      <c r="K138" s="126"/>
      <c r="L138" s="126"/>
      <c r="M138" s="126"/>
      <c r="N138" s="126"/>
      <c r="O138" s="126"/>
      <c r="P138" s="34"/>
      <c r="Q138" s="34"/>
      <c r="R138" s="34"/>
      <c r="S138" s="34"/>
      <c r="T138" s="34"/>
    </row>
    <row r="139" spans="1:20" s="31" customFormat="1" x14ac:dyDescent="0.25">
      <c r="A139" s="111"/>
      <c r="B139" s="34"/>
      <c r="C139" s="34"/>
      <c r="D139" s="34"/>
      <c r="E139" s="35"/>
      <c r="F139" s="34"/>
      <c r="G139" s="34"/>
      <c r="H139" s="34"/>
      <c r="I139" s="34"/>
      <c r="J139" s="126"/>
      <c r="K139" s="126"/>
      <c r="L139" s="126"/>
      <c r="M139" s="126"/>
      <c r="N139" s="126"/>
      <c r="O139" s="126"/>
      <c r="P139" s="34"/>
      <c r="Q139" s="34"/>
      <c r="R139" s="34"/>
      <c r="S139" s="34"/>
      <c r="T139" s="34"/>
    </row>
    <row r="140" spans="1:20" s="31" customFormat="1" x14ac:dyDescent="0.25">
      <c r="A140" s="111"/>
      <c r="B140" s="34"/>
      <c r="C140" s="34"/>
      <c r="D140" s="34"/>
      <c r="E140" s="35"/>
      <c r="F140" s="34"/>
      <c r="G140" s="34"/>
      <c r="H140" s="34"/>
      <c r="I140" s="34"/>
      <c r="J140" s="126"/>
      <c r="K140" s="126"/>
      <c r="L140" s="126"/>
      <c r="M140" s="126"/>
      <c r="N140" s="126"/>
      <c r="O140" s="126"/>
      <c r="P140" s="34"/>
      <c r="Q140" s="34"/>
      <c r="R140" s="34"/>
      <c r="S140" s="34"/>
      <c r="T140" s="34"/>
    </row>
    <row r="141" spans="1:20" s="31" customFormat="1" x14ac:dyDescent="0.25">
      <c r="A141" s="111"/>
      <c r="B141" s="34"/>
      <c r="C141" s="34"/>
      <c r="D141" s="34"/>
      <c r="E141" s="35"/>
      <c r="F141" s="34"/>
      <c r="G141" s="34"/>
      <c r="H141" s="34"/>
      <c r="I141" s="34"/>
      <c r="J141" s="126"/>
      <c r="K141" s="126"/>
      <c r="L141" s="126"/>
      <c r="M141" s="126"/>
      <c r="N141" s="126"/>
      <c r="O141" s="126"/>
      <c r="P141" s="34"/>
      <c r="Q141" s="34"/>
      <c r="R141" s="34"/>
      <c r="S141" s="34"/>
      <c r="T141" s="34"/>
    </row>
    <row r="142" spans="1:20" s="31" customFormat="1" x14ac:dyDescent="0.25">
      <c r="A142" s="111"/>
      <c r="B142" s="34"/>
      <c r="C142" s="34"/>
      <c r="D142" s="34"/>
      <c r="E142" s="35"/>
      <c r="F142" s="34"/>
      <c r="G142" s="34"/>
      <c r="H142" s="34"/>
      <c r="I142" s="34"/>
      <c r="J142" s="126"/>
      <c r="K142" s="126"/>
      <c r="L142" s="126"/>
      <c r="M142" s="126"/>
      <c r="N142" s="126"/>
      <c r="O142" s="126"/>
      <c r="P142" s="34"/>
      <c r="Q142" s="34"/>
      <c r="R142" s="34"/>
      <c r="S142" s="34"/>
      <c r="T142" s="34"/>
    </row>
    <row r="143" spans="1:20" s="31" customFormat="1" x14ac:dyDescent="0.25">
      <c r="A143" s="111"/>
      <c r="B143" s="34"/>
      <c r="C143" s="34"/>
      <c r="D143" s="34"/>
      <c r="E143" s="35"/>
      <c r="F143" s="34"/>
      <c r="G143" s="34"/>
      <c r="H143" s="34"/>
      <c r="I143" s="34"/>
      <c r="J143" s="126"/>
      <c r="K143" s="126"/>
      <c r="L143" s="126"/>
      <c r="M143" s="126"/>
      <c r="N143" s="126"/>
      <c r="O143" s="126"/>
      <c r="P143" s="34"/>
      <c r="Q143" s="34"/>
      <c r="R143" s="34"/>
      <c r="S143" s="34"/>
      <c r="T143" s="34"/>
    </row>
    <row r="144" spans="1:20" s="31" customFormat="1" x14ac:dyDescent="0.25">
      <c r="A144" s="111"/>
      <c r="B144" s="34"/>
      <c r="C144" s="34"/>
      <c r="D144" s="34"/>
      <c r="E144" s="35"/>
      <c r="F144" s="34"/>
      <c r="G144" s="34"/>
      <c r="H144" s="34"/>
      <c r="I144" s="34"/>
      <c r="J144" s="126"/>
      <c r="K144" s="126"/>
      <c r="L144" s="126"/>
      <c r="M144" s="126"/>
      <c r="N144" s="126"/>
      <c r="O144" s="126"/>
      <c r="P144" s="34"/>
      <c r="Q144" s="34"/>
      <c r="R144" s="34"/>
      <c r="S144" s="34"/>
      <c r="T144" s="34"/>
    </row>
    <row r="145" spans="1:20" s="31" customFormat="1" x14ac:dyDescent="0.25">
      <c r="A145" s="111"/>
      <c r="B145" s="34"/>
      <c r="C145" s="34"/>
      <c r="D145" s="34"/>
      <c r="E145" s="35"/>
      <c r="F145" s="34"/>
      <c r="G145" s="34"/>
      <c r="H145" s="34"/>
      <c r="I145" s="34"/>
      <c r="J145" s="126"/>
      <c r="K145" s="126"/>
      <c r="L145" s="126"/>
      <c r="M145" s="126"/>
      <c r="N145" s="126"/>
      <c r="O145" s="126"/>
      <c r="P145" s="34"/>
      <c r="Q145" s="34"/>
      <c r="R145" s="34"/>
      <c r="S145" s="34"/>
      <c r="T145" s="34"/>
    </row>
    <row r="146" spans="1:20" s="31" customFormat="1" x14ac:dyDescent="0.25">
      <c r="A146" s="111"/>
      <c r="B146" s="34"/>
      <c r="C146" s="34"/>
      <c r="D146" s="34"/>
      <c r="E146" s="35"/>
      <c r="F146" s="34"/>
      <c r="G146" s="34"/>
      <c r="H146" s="34"/>
      <c r="I146" s="34"/>
      <c r="J146" s="126"/>
      <c r="K146" s="126"/>
      <c r="L146" s="126"/>
      <c r="M146" s="126"/>
      <c r="N146" s="126"/>
      <c r="O146" s="126"/>
      <c r="P146" s="34"/>
      <c r="Q146" s="34"/>
      <c r="R146" s="34"/>
      <c r="S146" s="34"/>
      <c r="T146" s="34"/>
    </row>
    <row r="147" spans="1:20" s="31" customFormat="1" x14ac:dyDescent="0.25">
      <c r="A147" s="111"/>
      <c r="B147" s="34"/>
      <c r="C147" s="34"/>
      <c r="D147" s="34"/>
      <c r="E147" s="35"/>
      <c r="F147" s="34"/>
      <c r="G147" s="34"/>
      <c r="H147" s="34"/>
      <c r="I147" s="34"/>
      <c r="J147" s="126"/>
      <c r="K147" s="126"/>
      <c r="L147" s="126"/>
      <c r="M147" s="126"/>
      <c r="N147" s="126"/>
      <c r="O147" s="126"/>
      <c r="P147" s="34"/>
      <c r="Q147" s="34"/>
      <c r="R147" s="34"/>
      <c r="S147" s="34"/>
      <c r="T147" s="34"/>
    </row>
    <row r="148" spans="1:20" s="31" customFormat="1" x14ac:dyDescent="0.25">
      <c r="A148" s="111"/>
      <c r="B148" s="34"/>
      <c r="C148" s="34"/>
      <c r="D148" s="34"/>
      <c r="E148" s="35"/>
      <c r="F148" s="34"/>
      <c r="G148" s="34"/>
      <c r="H148" s="34"/>
      <c r="I148" s="34"/>
      <c r="J148" s="126"/>
      <c r="K148" s="126"/>
      <c r="L148" s="126"/>
      <c r="M148" s="126"/>
      <c r="N148" s="126"/>
      <c r="O148" s="126"/>
      <c r="P148" s="34"/>
      <c r="Q148" s="34"/>
      <c r="R148" s="34"/>
      <c r="S148" s="34"/>
      <c r="T148" s="34"/>
    </row>
    <row r="149" spans="1:20" s="31" customFormat="1" x14ac:dyDescent="0.25">
      <c r="A149" s="111"/>
      <c r="B149" s="34"/>
      <c r="C149" s="34"/>
      <c r="D149" s="34"/>
      <c r="E149" s="35"/>
      <c r="F149" s="34"/>
      <c r="G149" s="34"/>
      <c r="H149" s="34"/>
      <c r="I149" s="34"/>
      <c r="J149" s="126"/>
      <c r="K149" s="126"/>
      <c r="L149" s="126"/>
      <c r="M149" s="126"/>
      <c r="N149" s="126"/>
      <c r="O149" s="126"/>
      <c r="P149" s="34"/>
      <c r="Q149" s="34"/>
      <c r="R149" s="34"/>
      <c r="S149" s="34"/>
      <c r="T149" s="34"/>
    </row>
    <row r="150" spans="1:20" s="31" customFormat="1" x14ac:dyDescent="0.25">
      <c r="A150" s="111"/>
      <c r="B150" s="34"/>
      <c r="C150" s="34"/>
      <c r="D150" s="34"/>
      <c r="E150" s="35"/>
      <c r="F150" s="34"/>
      <c r="G150" s="34"/>
      <c r="H150" s="34"/>
      <c r="I150" s="34"/>
      <c r="J150" s="126"/>
      <c r="K150" s="126"/>
      <c r="L150" s="126"/>
      <c r="M150" s="126"/>
      <c r="N150" s="126"/>
      <c r="O150" s="126"/>
      <c r="P150" s="34"/>
      <c r="Q150" s="34"/>
      <c r="R150" s="34"/>
      <c r="S150" s="34"/>
      <c r="T150" s="34"/>
    </row>
    <row r="151" spans="1:20" s="31" customFormat="1" x14ac:dyDescent="0.25">
      <c r="A151" s="111"/>
      <c r="B151" s="34"/>
      <c r="C151" s="34"/>
      <c r="D151" s="34"/>
      <c r="E151" s="35"/>
      <c r="F151" s="34"/>
      <c r="G151" s="34"/>
      <c r="H151" s="34"/>
      <c r="I151" s="34"/>
      <c r="J151" s="126"/>
      <c r="K151" s="126"/>
      <c r="L151" s="126"/>
      <c r="M151" s="126"/>
      <c r="N151" s="126"/>
      <c r="O151" s="126"/>
      <c r="P151" s="34"/>
      <c r="Q151" s="34"/>
      <c r="R151" s="34"/>
      <c r="S151" s="34"/>
      <c r="T151" s="34"/>
    </row>
    <row r="152" spans="1:20" s="31" customFormat="1" x14ac:dyDescent="0.25">
      <c r="A152" s="111"/>
      <c r="B152" s="34"/>
      <c r="C152" s="34"/>
      <c r="D152" s="34"/>
      <c r="E152" s="35"/>
      <c r="F152" s="34"/>
      <c r="G152" s="34"/>
      <c r="H152" s="34"/>
      <c r="I152" s="34"/>
      <c r="J152" s="126"/>
      <c r="K152" s="126"/>
      <c r="L152" s="126"/>
      <c r="M152" s="126"/>
      <c r="N152" s="126"/>
      <c r="O152" s="126"/>
      <c r="P152" s="34"/>
      <c r="Q152" s="34"/>
      <c r="R152" s="34"/>
      <c r="S152" s="34"/>
      <c r="T152" s="34"/>
    </row>
    <row r="153" spans="1:20" s="31" customFormat="1" x14ac:dyDescent="0.25">
      <c r="A153" s="111"/>
      <c r="B153" s="34"/>
      <c r="C153" s="34"/>
      <c r="D153" s="34"/>
      <c r="E153" s="35"/>
      <c r="F153" s="34"/>
      <c r="G153" s="34"/>
      <c r="H153" s="34"/>
      <c r="I153" s="34"/>
      <c r="J153" s="126"/>
      <c r="K153" s="126"/>
      <c r="L153" s="126"/>
      <c r="M153" s="126"/>
      <c r="N153" s="126"/>
      <c r="O153" s="126"/>
      <c r="P153" s="34"/>
      <c r="Q153" s="34"/>
      <c r="R153" s="34"/>
      <c r="S153" s="34"/>
      <c r="T153" s="34"/>
    </row>
    <row r="154" spans="1:20" s="31" customFormat="1" x14ac:dyDescent="0.25">
      <c r="A154" s="111"/>
      <c r="B154" s="34"/>
      <c r="C154" s="34"/>
      <c r="D154" s="34"/>
      <c r="E154" s="35"/>
      <c r="F154" s="34"/>
      <c r="G154" s="34"/>
      <c r="H154" s="34"/>
      <c r="I154" s="34"/>
      <c r="J154" s="126"/>
      <c r="K154" s="126"/>
      <c r="L154" s="126"/>
      <c r="M154" s="126"/>
      <c r="N154" s="126"/>
      <c r="O154" s="126"/>
      <c r="P154" s="34"/>
      <c r="Q154" s="34"/>
      <c r="R154" s="34"/>
      <c r="S154" s="34"/>
      <c r="T154" s="34"/>
    </row>
    <row r="155" spans="1:20" s="31" customFormat="1" x14ac:dyDescent="0.25">
      <c r="A155" s="111"/>
      <c r="B155" s="34"/>
      <c r="C155" s="34"/>
      <c r="D155" s="34"/>
      <c r="E155" s="35"/>
      <c r="F155" s="34"/>
      <c r="G155" s="34"/>
      <c r="H155" s="34"/>
      <c r="I155" s="34"/>
      <c r="J155" s="126"/>
      <c r="K155" s="126"/>
      <c r="L155" s="126"/>
      <c r="M155" s="126"/>
      <c r="N155" s="126"/>
      <c r="O155" s="126"/>
      <c r="P155" s="34"/>
      <c r="Q155" s="34"/>
      <c r="R155" s="34"/>
      <c r="S155" s="34"/>
      <c r="T155" s="34"/>
    </row>
    <row r="156" spans="1:20" s="31" customFormat="1" x14ac:dyDescent="0.25">
      <c r="A156" s="111"/>
      <c r="B156" s="34"/>
      <c r="C156" s="34"/>
      <c r="D156" s="34"/>
      <c r="E156" s="35"/>
      <c r="F156" s="34"/>
      <c r="G156" s="34"/>
      <c r="H156" s="34"/>
      <c r="I156" s="34"/>
      <c r="J156" s="126"/>
      <c r="K156" s="126"/>
      <c r="L156" s="126"/>
      <c r="M156" s="126"/>
      <c r="N156" s="126"/>
      <c r="O156" s="126"/>
      <c r="P156" s="34"/>
      <c r="Q156" s="34"/>
      <c r="R156" s="34"/>
      <c r="S156" s="34"/>
      <c r="T156" s="34"/>
    </row>
    <row r="157" spans="1:20" s="31" customFormat="1" x14ac:dyDescent="0.25">
      <c r="A157" s="111"/>
      <c r="B157" s="34"/>
      <c r="C157" s="34"/>
      <c r="D157" s="34"/>
      <c r="E157" s="35"/>
      <c r="F157" s="34"/>
      <c r="G157" s="34"/>
      <c r="H157" s="34"/>
      <c r="I157" s="34"/>
      <c r="J157" s="126"/>
      <c r="K157" s="126"/>
      <c r="L157" s="126"/>
      <c r="M157" s="126"/>
      <c r="N157" s="126"/>
      <c r="O157" s="126"/>
      <c r="P157" s="34"/>
      <c r="Q157" s="34"/>
      <c r="R157" s="34"/>
      <c r="S157" s="34"/>
      <c r="T157" s="34"/>
    </row>
    <row r="158" spans="1:20" s="31" customFormat="1" x14ac:dyDescent="0.25">
      <c r="A158" s="111"/>
      <c r="B158" s="34"/>
      <c r="C158" s="34"/>
      <c r="D158" s="34"/>
      <c r="E158" s="35"/>
      <c r="F158" s="34"/>
      <c r="G158" s="34"/>
      <c r="H158" s="34"/>
      <c r="I158" s="34"/>
      <c r="J158" s="126"/>
      <c r="K158" s="126"/>
      <c r="L158" s="126"/>
      <c r="M158" s="126"/>
      <c r="N158" s="126"/>
      <c r="O158" s="126"/>
      <c r="P158" s="34"/>
      <c r="Q158" s="34"/>
      <c r="R158" s="34"/>
      <c r="S158" s="34"/>
      <c r="T158" s="34"/>
    </row>
    <row r="159" spans="1:20" s="31" customFormat="1" x14ac:dyDescent="0.25">
      <c r="A159" s="111"/>
      <c r="B159" s="34"/>
      <c r="C159" s="34"/>
      <c r="D159" s="34"/>
      <c r="E159" s="35"/>
      <c r="F159" s="34"/>
      <c r="G159" s="34"/>
      <c r="H159" s="34"/>
      <c r="I159" s="34"/>
      <c r="J159" s="126"/>
      <c r="K159" s="126"/>
      <c r="L159" s="126"/>
      <c r="M159" s="126"/>
      <c r="N159" s="126"/>
      <c r="O159" s="126"/>
      <c r="P159" s="34"/>
      <c r="Q159" s="34"/>
      <c r="R159" s="34"/>
      <c r="S159" s="34"/>
      <c r="T159" s="34"/>
    </row>
    <row r="160" spans="1:20" s="31" customFormat="1" x14ac:dyDescent="0.25">
      <c r="A160" s="111"/>
      <c r="B160" s="34"/>
      <c r="C160" s="34"/>
      <c r="D160" s="34"/>
      <c r="E160" s="35"/>
      <c r="F160" s="34"/>
      <c r="G160" s="34"/>
      <c r="H160" s="34"/>
      <c r="I160" s="34"/>
      <c r="J160" s="126"/>
      <c r="K160" s="126"/>
      <c r="L160" s="126"/>
      <c r="M160" s="126"/>
      <c r="N160" s="126"/>
      <c r="O160" s="126"/>
      <c r="P160" s="34"/>
      <c r="Q160" s="34"/>
      <c r="R160" s="34"/>
      <c r="S160" s="34"/>
      <c r="T160" s="34"/>
    </row>
    <row r="161" spans="1:20" s="31" customFormat="1" x14ac:dyDescent="0.25">
      <c r="A161" s="111"/>
      <c r="B161" s="34"/>
      <c r="C161" s="34"/>
      <c r="D161" s="34"/>
      <c r="E161" s="35"/>
      <c r="F161" s="34"/>
      <c r="G161" s="34"/>
      <c r="H161" s="34"/>
      <c r="I161" s="34"/>
      <c r="J161" s="126"/>
      <c r="K161" s="126"/>
      <c r="L161" s="126"/>
      <c r="M161" s="126"/>
      <c r="N161" s="126"/>
      <c r="O161" s="126"/>
      <c r="P161" s="34"/>
      <c r="Q161" s="34"/>
      <c r="R161" s="34"/>
      <c r="S161" s="34"/>
      <c r="T161" s="34"/>
    </row>
  </sheetData>
  <customSheetViews>
    <customSheetView guid="{242A1D50-B023-4375-88F3-03330C83BB86}" scale="80" showPageBreaks="1" fitToPage="1" printArea="1" topLeftCell="A64">
      <selection activeCell="D85" sqref="D85"/>
      <rowBreaks count="1" manualBreakCount="1">
        <brk id="30" max="16383" man="1"/>
      </rowBreaks>
      <pageMargins left="0" right="0" top="0" bottom="0" header="0" footer="0"/>
      <pageSetup paperSize="9" scale="72"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topLeftCell="A64">
      <selection activeCell="D85" sqref="D85"/>
      <rowBreaks count="1" manualBreakCount="1">
        <brk id="30" max="16383" man="1"/>
      </rowBreaks>
      <pageMargins left="0" right="0" top="0" bottom="0" header="0" footer="0"/>
      <pageSetup paperSize="9" scale="73"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topLeftCell="A4">
      <selection activeCell="G20" sqref="G20"/>
      <pageMargins left="0" right="0" top="0" bottom="0" header="0" footer="0"/>
      <pageSetup paperSize="9" scale="75" fitToHeight="3" orientation="landscape" r:id="rId3"/>
      <headerFooter alignWithMargins="0">
        <oddHeader>&amp;C&amp;16Detailed General Fund Budget Proposals 2013-18&amp;R&amp;16Appendix 3</oddHeader>
        <oddFooter>Page &amp;P</oddFooter>
      </headerFooter>
    </customSheetView>
    <customSheetView guid="{08E17AC2-8BD7-43B4-BF01-BC1D56C64DA3}" scale="80" fitToPage="1" topLeftCell="A64">
      <selection activeCell="D85" sqref="D85"/>
      <rowBreaks count="1" manualBreakCount="1">
        <brk id="30" max="16383" man="1"/>
      </rowBreaks>
      <pageMargins left="0" right="0" top="0" bottom="0" header="0" footer="0"/>
      <pageSetup paperSize="9" scale="73"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fitToPage="1" topLeftCell="A64">
      <selection activeCell="D85" sqref="D85"/>
      <rowBreaks count="1" manualBreakCount="1">
        <brk id="30" max="16383" man="1"/>
      </rowBreaks>
      <pageMargins left="0" right="0" top="0" bottom="0" header="0" footer="0"/>
      <pageSetup paperSize="9" scale="72"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fitToPage="1" topLeftCell="A13">
      <selection activeCell="D85" sqref="D85"/>
      <rowBreaks count="1" manualBreakCount="1">
        <brk id="30" max="16383" man="1"/>
      </rowBreaks>
      <pageMargins left="0" right="0" top="0" bottom="0" header="0" footer="0"/>
      <pageSetup paperSize="9" scale="72"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fitToPage="1" topLeftCell="A4">
      <selection activeCell="V30" sqref="V30"/>
      <rowBreaks count="1" manualBreakCount="1">
        <brk id="30" max="16383" man="1"/>
      </rowBreaks>
      <pageMargins left="0" right="0" top="0" bottom="0" header="0" footer="0"/>
      <pageSetup paperSize="9" scale="72"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topLeftCell="A4">
      <selection activeCell="V30" sqref="V30"/>
      <rowBreaks count="1" manualBreakCount="1">
        <brk id="30" max="16383" man="1"/>
      </rowBreaks>
      <pageMargins left="0" right="0" top="0" bottom="0" header="0" footer="0"/>
      <pageSetup paperSize="9" scale="72" fitToHeight="0" orientation="landscape" r:id="rId8"/>
      <headerFooter alignWithMargins="0">
        <oddHeader>&amp;C&amp;"Arial,Bold"General Fund Budget Proposals Summary&amp;R&amp;"Arial,Bold"Appendix 3</oddHeader>
        <oddFooter>&amp;C&amp;P of &amp;N</oddFooter>
      </headerFooter>
    </customSheetView>
  </customSheetViews>
  <phoneticPr fontId="16" type="noConversion"/>
  <conditionalFormatting sqref="E19:E20">
    <cfRule type="cellIs" dxfId="27" priority="35" stopIfTrue="1" operator="equal">
      <formula>0</formula>
    </cfRule>
  </conditionalFormatting>
  <conditionalFormatting sqref="E24:E27">
    <cfRule type="cellIs" dxfId="26" priority="224" stopIfTrue="1" operator="equal">
      <formula>0</formula>
    </cfRule>
  </conditionalFormatting>
  <conditionalFormatting sqref="E38:E39 K38:O44">
    <cfRule type="cellIs" dxfId="25" priority="2" stopIfTrue="1" operator="equal">
      <formula>0</formula>
    </cfRule>
  </conditionalFormatting>
  <conditionalFormatting sqref="E46:E47 O46:O47">
    <cfRule type="cellIs" dxfId="24" priority="25" stopIfTrue="1" operator="equal">
      <formula>0</formula>
    </cfRule>
  </conditionalFormatting>
  <conditionalFormatting sqref="E40:I44">
    <cfRule type="cellIs" dxfId="23" priority="3" stopIfTrue="1" operator="equal">
      <formula>0</formula>
    </cfRule>
  </conditionalFormatting>
  <conditionalFormatting sqref="F19">
    <cfRule type="cellIs" dxfId="22" priority="165" stopIfTrue="1" operator="equal">
      <formula>0</formula>
    </cfRule>
  </conditionalFormatting>
  <conditionalFormatting sqref="F6:I8 K6:O8 K11:O15 E11:E17 K17:O17 K19:O19 F21:I29 K22:O23 K27:O36 E30:E32 E33:I33 F34:I35 E49:I50 K49:O50 E52:I52 F53:I53 K58:O59 F60:O60 F61:I61 K61:O61">
    <cfRule type="cellIs" dxfId="21" priority="24" stopIfTrue="1" operator="equal">
      <formula>0</formula>
    </cfRule>
  </conditionalFormatting>
  <conditionalFormatting sqref="F16:I17">
    <cfRule type="cellIs" dxfId="20" priority="4" stopIfTrue="1" operator="equal">
      <formula>0</formula>
    </cfRule>
  </conditionalFormatting>
  <conditionalFormatting sqref="G19:I20">
    <cfRule type="cellIs" dxfId="19" priority="34" stopIfTrue="1" operator="equal">
      <formula>0</formula>
    </cfRule>
  </conditionalFormatting>
  <conditionalFormatting sqref="O20">
    <cfRule type="cellIs" dxfId="18" priority="37" stopIfTrue="1" operator="equal">
      <formula>0</formula>
    </cfRule>
  </conditionalFormatting>
  <conditionalFormatting sqref="O25">
    <cfRule type="cellIs" dxfId="17" priority="226" stopIfTrue="1" operator="equal">
      <formula>0</formula>
    </cfRule>
  </conditionalFormatting>
  <conditionalFormatting sqref="O52:O57 D53 E54:I59">
    <cfRule type="cellIs" dxfId="16" priority="1" stopIfTrue="1" operator="equal">
      <formula>0</formula>
    </cfRule>
  </conditionalFormatting>
  <pageMargins left="0.74803149606299213" right="0.74803149606299213" top="0.98425196850393704" bottom="0.98425196850393704" header="0.51181102362204722" footer="0.51181102362204722"/>
  <pageSetup paperSize="9" scale="58" fitToHeight="0" orientation="landscape" r:id="rId9"/>
  <headerFooter alignWithMargins="0">
    <oddHeader>&amp;C&amp;"Arial,Bold"General Fund Budget Proposals Summary&amp;R&amp;"Arial,Bold"Appendix 3</oddHeader>
    <oddFooter>&amp;C&amp;P of &amp;N</oddFooter>
  </headerFooter>
  <rowBreaks count="2" manualBreakCount="2">
    <brk id="28" max="14" man="1"/>
    <brk id="50"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7" tint="0.59999389629810485"/>
    <pageSetUpPr fitToPage="1"/>
  </sheetPr>
  <dimension ref="A1:T135"/>
  <sheetViews>
    <sheetView showGridLines="0" zoomScale="90" zoomScaleNormal="90" zoomScaleSheetLayoutView="85" workbookViewId="0">
      <pane ySplit="3" topLeftCell="A53" activePane="bottomLeft" state="frozen"/>
      <selection activeCell="A61" sqref="A61"/>
      <selection pane="bottomLeft" activeCell="G28" sqref="G28"/>
    </sheetView>
  </sheetViews>
  <sheetFormatPr defaultColWidth="9.453125" defaultRowHeight="12.5" x14ac:dyDescent="0.25"/>
  <cols>
    <col min="1" max="1" width="7.453125" style="25" bestFit="1" customWidth="1"/>
    <col min="2" max="2" width="19" style="25" bestFit="1" customWidth="1"/>
    <col min="3" max="3" width="64.81640625" style="25" customWidth="1"/>
    <col min="4" max="4" width="2.54296875" style="91" customWidth="1"/>
    <col min="5" max="5" width="7.54296875" style="163" customWidth="1"/>
    <col min="6" max="6" width="9.453125" style="25" bestFit="1" customWidth="1"/>
    <col min="7" max="9" width="9.453125" style="25" customWidth="1"/>
    <col min="10" max="10" width="1.54296875" style="91" customWidth="1"/>
    <col min="11" max="12" width="7.453125" style="37" bestFit="1" customWidth="1"/>
    <col min="13" max="13" width="7.453125" style="37" customWidth="1"/>
    <col min="14" max="14" width="6.54296875" style="37" customWidth="1"/>
    <col min="15" max="15" width="8.1796875" style="37" bestFit="1" customWidth="1"/>
    <col min="16" max="16" width="2.54296875" style="25" customWidth="1"/>
    <col min="17" max="16384" width="9.453125" style="25"/>
  </cols>
  <sheetData>
    <row r="1" spans="1:20" s="34" customFormat="1" ht="34.5" customHeight="1" x14ac:dyDescent="0.25">
      <c r="A1" s="111"/>
      <c r="B1" s="729" t="s">
        <v>34</v>
      </c>
      <c r="C1" s="272"/>
      <c r="D1" s="272"/>
      <c r="E1" s="272"/>
      <c r="F1" s="272"/>
      <c r="G1" s="272"/>
      <c r="H1" s="272"/>
      <c r="I1" s="272"/>
      <c r="J1" s="144"/>
      <c r="K1" s="274"/>
      <c r="L1" s="274"/>
      <c r="M1" s="274"/>
      <c r="N1" s="274"/>
    </row>
    <row r="2" spans="1:20" s="31" customFormat="1" ht="21.75" customHeight="1" x14ac:dyDescent="0.25">
      <c r="A2" s="40"/>
      <c r="B2" s="39"/>
      <c r="C2" s="41" t="s">
        <v>78</v>
      </c>
      <c r="D2" s="104"/>
      <c r="E2" s="68"/>
      <c r="F2" s="182" t="s">
        <v>79</v>
      </c>
      <c r="G2" s="182" t="s">
        <v>80</v>
      </c>
      <c r="H2" s="182" t="s">
        <v>81</v>
      </c>
      <c r="I2" s="182" t="s">
        <v>82</v>
      </c>
      <c r="J2" s="233"/>
      <c r="K2" s="239"/>
      <c r="L2" s="239"/>
      <c r="M2" s="239"/>
      <c r="N2" s="239"/>
      <c r="O2" s="239"/>
      <c r="P2" s="34"/>
      <c r="Q2" s="34"/>
      <c r="R2" s="34"/>
      <c r="S2" s="34"/>
      <c r="T2" s="34"/>
    </row>
    <row r="3" spans="1:20" s="31" customFormat="1" ht="44" x14ac:dyDescent="0.25">
      <c r="A3" s="39"/>
      <c r="B3" s="39"/>
      <c r="C3" s="41"/>
      <c r="D3" s="104"/>
      <c r="E3" s="147" t="s">
        <v>83</v>
      </c>
      <c r="F3" s="182" t="s">
        <v>84</v>
      </c>
      <c r="G3" s="182" t="s">
        <v>84</v>
      </c>
      <c r="H3" s="182" t="s">
        <v>84</v>
      </c>
      <c r="I3" s="182" t="s">
        <v>84</v>
      </c>
      <c r="J3" s="233"/>
      <c r="K3" s="183" t="s">
        <v>79</v>
      </c>
      <c r="L3" s="183" t="s">
        <v>80</v>
      </c>
      <c r="M3" s="183" t="s">
        <v>81</v>
      </c>
      <c r="N3" s="183" t="s">
        <v>82</v>
      </c>
      <c r="O3" s="428" t="s">
        <v>35</v>
      </c>
      <c r="P3" s="34"/>
      <c r="Q3" s="34"/>
      <c r="R3" s="34"/>
      <c r="S3" s="34"/>
      <c r="T3" s="34"/>
    </row>
    <row r="4" spans="1:20" s="31" customFormat="1" ht="15.75" customHeight="1" x14ac:dyDescent="0.25">
      <c r="A4" s="39"/>
      <c r="B4" s="39"/>
      <c r="C4" s="41"/>
      <c r="D4" s="104"/>
      <c r="E4" s="147"/>
      <c r="F4" s="135"/>
      <c r="G4" s="135"/>
      <c r="H4" s="135"/>
      <c r="I4" s="135"/>
      <c r="J4" s="67"/>
      <c r="K4" s="75"/>
      <c r="L4" s="75"/>
      <c r="M4" s="75"/>
      <c r="N4" s="75"/>
      <c r="O4" s="75"/>
      <c r="P4" s="34"/>
      <c r="Q4" s="34"/>
      <c r="R4" s="34"/>
      <c r="S4" s="34"/>
      <c r="T4" s="34"/>
    </row>
    <row r="5" spans="1:20" s="31" customFormat="1" ht="14" x14ac:dyDescent="0.25">
      <c r="A5" s="39"/>
      <c r="B5" s="127" t="s">
        <v>8</v>
      </c>
      <c r="C5" s="127"/>
      <c r="D5" s="158"/>
      <c r="E5" s="147"/>
      <c r="F5" s="139"/>
      <c r="G5" s="139"/>
      <c r="H5" s="139"/>
      <c r="I5" s="139"/>
      <c r="J5" s="67"/>
      <c r="K5" s="76"/>
      <c r="L5" s="76"/>
      <c r="M5" s="76"/>
      <c r="N5" s="76"/>
      <c r="O5" s="77"/>
      <c r="P5" s="34"/>
      <c r="Q5" s="34"/>
      <c r="R5" s="34"/>
      <c r="S5" s="34"/>
      <c r="T5" s="34"/>
    </row>
    <row r="6" spans="1:20" s="31" customFormat="1" ht="14" x14ac:dyDescent="0.25">
      <c r="A6" s="39"/>
      <c r="B6" s="51"/>
      <c r="C6" s="52"/>
      <c r="D6" s="150"/>
      <c r="E6" s="123"/>
      <c r="F6" s="184"/>
      <c r="G6" s="184"/>
      <c r="H6" s="184"/>
      <c r="I6" s="184"/>
      <c r="J6" s="67"/>
      <c r="K6" s="54"/>
      <c r="L6" s="54"/>
      <c r="M6" s="54"/>
      <c r="N6" s="54"/>
      <c r="O6" s="54">
        <f>+SUM(K6:N6)</f>
        <v>0</v>
      </c>
      <c r="P6" s="34"/>
      <c r="Q6" s="34"/>
      <c r="R6" s="34"/>
      <c r="S6" s="34"/>
      <c r="T6" s="34"/>
    </row>
    <row r="7" spans="1:20" s="31" customFormat="1" ht="14" x14ac:dyDescent="0.25">
      <c r="A7" s="39"/>
      <c r="B7" s="127"/>
      <c r="C7" s="127"/>
      <c r="D7" s="158"/>
      <c r="E7" s="147"/>
      <c r="F7" s="139"/>
      <c r="G7" s="139"/>
      <c r="H7" s="139"/>
      <c r="I7" s="139"/>
      <c r="J7" s="67"/>
      <c r="K7" s="78"/>
      <c r="L7" s="78"/>
      <c r="M7" s="78"/>
      <c r="N7" s="78"/>
      <c r="O7" s="79"/>
      <c r="P7" s="34"/>
      <c r="Q7" s="34"/>
      <c r="R7" s="34"/>
      <c r="S7" s="34"/>
      <c r="T7" s="34"/>
    </row>
    <row r="8" spans="1:20" s="31" customFormat="1" ht="15" customHeight="1" x14ac:dyDescent="0.25">
      <c r="A8" s="39"/>
      <c r="B8" s="104" t="s">
        <v>85</v>
      </c>
      <c r="C8" s="60"/>
      <c r="D8" s="157"/>
      <c r="E8" s="148"/>
      <c r="F8" s="185">
        <f>SUM(F6:F7)</f>
        <v>0</v>
      </c>
      <c r="G8" s="185">
        <f>SUM(G6:G7)</f>
        <v>0</v>
      </c>
      <c r="H8" s="185">
        <f>SUM(H6:H7)</f>
        <v>0</v>
      </c>
      <c r="I8" s="185">
        <f>SUM(I6:I7)</f>
        <v>0</v>
      </c>
      <c r="J8" s="67"/>
      <c r="K8" s="138">
        <f>SUM(K6:K7)</f>
        <v>0</v>
      </c>
      <c r="L8" s="138">
        <f>SUM(L6:L7)</f>
        <v>0</v>
      </c>
      <c r="M8" s="138">
        <f>SUM(M6:M7)</f>
        <v>0</v>
      </c>
      <c r="N8" s="138">
        <f>SUM(N6:N7)</f>
        <v>0</v>
      </c>
      <c r="O8" s="138">
        <f>SUM(O6:O7)</f>
        <v>0</v>
      </c>
      <c r="P8" s="34"/>
      <c r="Q8" s="34"/>
      <c r="R8" s="34"/>
      <c r="S8" s="34"/>
      <c r="T8" s="34"/>
    </row>
    <row r="9" spans="1:20" s="31" customFormat="1" ht="14" x14ac:dyDescent="0.25">
      <c r="A9" s="39"/>
      <c r="B9" s="60"/>
      <c r="C9" s="60"/>
      <c r="D9" s="157"/>
      <c r="E9" s="148"/>
      <c r="F9" s="139"/>
      <c r="G9" s="139"/>
      <c r="H9" s="139"/>
      <c r="I9" s="139"/>
      <c r="J9" s="67"/>
      <c r="K9" s="61"/>
      <c r="L9" s="61"/>
      <c r="M9" s="61"/>
      <c r="N9" s="61"/>
      <c r="O9" s="61"/>
      <c r="P9" s="34"/>
      <c r="Q9" s="34"/>
      <c r="R9" s="34"/>
      <c r="S9" s="34"/>
      <c r="T9" s="34"/>
    </row>
    <row r="10" spans="1:20" s="31" customFormat="1" ht="14" x14ac:dyDescent="0.25">
      <c r="A10" s="39"/>
      <c r="B10" s="149" t="s">
        <v>9</v>
      </c>
      <c r="C10" s="59"/>
      <c r="D10" s="151"/>
      <c r="E10" s="148"/>
      <c r="F10" s="140"/>
      <c r="G10" s="140"/>
      <c r="H10" s="140"/>
      <c r="I10" s="140"/>
      <c r="J10" s="67"/>
      <c r="K10" s="66"/>
      <c r="L10" s="66"/>
      <c r="M10" s="66"/>
      <c r="N10" s="66"/>
      <c r="O10" s="66"/>
      <c r="P10" s="34"/>
      <c r="Q10" s="34"/>
      <c r="R10" s="34"/>
      <c r="S10" s="34"/>
      <c r="T10" s="34"/>
    </row>
    <row r="11" spans="1:20" s="38" customFormat="1" ht="14" x14ac:dyDescent="0.25">
      <c r="A11" s="67"/>
      <c r="B11" s="187"/>
      <c r="C11" s="187"/>
      <c r="D11" s="150"/>
      <c r="E11" s="123"/>
      <c r="F11" s="289"/>
      <c r="G11" s="289"/>
      <c r="H11" s="289"/>
      <c r="I11" s="289"/>
      <c r="J11" s="67"/>
      <c r="K11" s="190"/>
      <c r="L11" s="190"/>
      <c r="M11" s="144"/>
      <c r="N11" s="144"/>
      <c r="O11" s="190"/>
      <c r="P11" s="144"/>
      <c r="Q11" s="144"/>
      <c r="R11" s="144"/>
      <c r="S11" s="144"/>
      <c r="T11" s="144"/>
    </row>
    <row r="12" spans="1:20" s="38" customFormat="1" ht="14" x14ac:dyDescent="0.25">
      <c r="A12" s="67"/>
      <c r="B12" s="187"/>
      <c r="C12" s="187"/>
      <c r="D12" s="150"/>
      <c r="E12" s="123"/>
      <c r="F12" s="289"/>
      <c r="G12" s="289"/>
      <c r="H12" s="289"/>
      <c r="I12" s="289"/>
      <c r="J12" s="67"/>
      <c r="K12" s="190"/>
      <c r="L12" s="190"/>
      <c r="M12" s="190"/>
      <c r="N12" s="190"/>
      <c r="O12" s="190"/>
      <c r="P12" s="144"/>
      <c r="Q12" s="144"/>
      <c r="R12" s="144"/>
      <c r="S12" s="144"/>
      <c r="T12" s="144"/>
    </row>
    <row r="13" spans="1:20" s="38" customFormat="1" ht="14" x14ac:dyDescent="0.25">
      <c r="A13" s="67"/>
      <c r="B13" s="191"/>
      <c r="C13" s="192"/>
      <c r="D13" s="151"/>
      <c r="E13" s="148"/>
      <c r="F13" s="193"/>
      <c r="G13" s="193"/>
      <c r="H13" s="193"/>
      <c r="I13" s="193"/>
      <c r="J13" s="67"/>
      <c r="K13" s="194"/>
      <c r="L13" s="194"/>
      <c r="M13" s="194"/>
      <c r="N13" s="194"/>
      <c r="O13" s="194"/>
      <c r="P13" s="144"/>
      <c r="Q13" s="144"/>
      <c r="R13" s="144"/>
      <c r="S13" s="144"/>
      <c r="T13" s="144"/>
    </row>
    <row r="14" spans="1:20" s="38" customFormat="1" ht="14" x14ac:dyDescent="0.25">
      <c r="A14" s="67"/>
      <c r="B14" s="157" t="s">
        <v>88</v>
      </c>
      <c r="C14" s="157"/>
      <c r="D14" s="157"/>
      <c r="E14" s="148"/>
      <c r="F14" s="195">
        <f>+SUM(F11:F13)</f>
        <v>0</v>
      </c>
      <c r="G14" s="195">
        <f>+SUM(G11:G13)</f>
        <v>0</v>
      </c>
      <c r="H14" s="195">
        <f>+SUM(H11:H13)</f>
        <v>0</v>
      </c>
      <c r="I14" s="195">
        <f>+SUM(I11:I13)</f>
        <v>0</v>
      </c>
      <c r="J14" s="67"/>
      <c r="K14" s="196">
        <f>+SUM(K11:K13)</f>
        <v>0</v>
      </c>
      <c r="L14" s="196">
        <f>+SUM(L11:L13)</f>
        <v>0</v>
      </c>
      <c r="M14" s="196">
        <f>+SUM(M11:M13)</f>
        <v>0</v>
      </c>
      <c r="N14" s="196">
        <f>+SUM(N11:N13)</f>
        <v>0</v>
      </c>
      <c r="O14" s="196">
        <f>+SUM(O11:O13)</f>
        <v>0</v>
      </c>
      <c r="P14" s="144"/>
      <c r="Q14" s="144"/>
      <c r="R14" s="144"/>
      <c r="S14" s="144"/>
      <c r="T14" s="144"/>
    </row>
    <row r="15" spans="1:20" s="38" customFormat="1" ht="14" x14ac:dyDescent="0.25">
      <c r="A15" s="67"/>
      <c r="B15" s="157"/>
      <c r="C15" s="157"/>
      <c r="D15" s="157"/>
      <c r="E15" s="148"/>
      <c r="F15" s="99"/>
      <c r="G15" s="99"/>
      <c r="H15" s="99"/>
      <c r="I15" s="99"/>
      <c r="J15" s="67"/>
      <c r="K15" s="203"/>
      <c r="L15" s="203"/>
      <c r="M15" s="203"/>
      <c r="N15" s="203"/>
      <c r="O15" s="203"/>
      <c r="P15" s="144"/>
      <c r="Q15" s="144"/>
      <c r="R15" s="144"/>
      <c r="S15" s="144"/>
      <c r="T15" s="144"/>
    </row>
    <row r="16" spans="1:20" s="38" customFormat="1" ht="15" customHeight="1" x14ac:dyDescent="0.25">
      <c r="A16" s="67"/>
      <c r="B16" s="157" t="s">
        <v>334</v>
      </c>
      <c r="C16" s="157"/>
      <c r="D16" s="157"/>
      <c r="E16" s="148"/>
      <c r="F16" s="200"/>
      <c r="G16" s="200"/>
      <c r="H16" s="200"/>
      <c r="I16" s="200"/>
      <c r="J16" s="67"/>
      <c r="K16" s="146"/>
      <c r="L16" s="146"/>
      <c r="M16" s="146"/>
      <c r="N16" s="146"/>
      <c r="O16" s="146"/>
      <c r="P16" s="144"/>
      <c r="Q16" s="144"/>
      <c r="R16" s="144"/>
      <c r="S16" s="144"/>
      <c r="T16" s="144"/>
    </row>
    <row r="17" spans="1:20" s="67" customFormat="1" ht="14" x14ac:dyDescent="0.25">
      <c r="A17" s="105"/>
      <c r="B17" s="276"/>
      <c r="C17" s="277"/>
      <c r="D17" s="569"/>
      <c r="E17" s="508"/>
      <c r="F17" s="189"/>
      <c r="G17" s="189"/>
      <c r="H17" s="189"/>
      <c r="I17" s="189"/>
      <c r="K17" s="190"/>
      <c r="L17" s="190"/>
      <c r="M17" s="190"/>
      <c r="N17" s="190"/>
      <c r="O17" s="190">
        <f>+SUM(K17:N17)</f>
        <v>0</v>
      </c>
      <c r="P17" s="202"/>
    </row>
    <row r="18" spans="1:20" s="67" customFormat="1" ht="14" x14ac:dyDescent="0.25">
      <c r="A18" s="105"/>
      <c r="B18" s="276"/>
      <c r="C18" s="277"/>
      <c r="D18" s="278"/>
      <c r="E18" s="123"/>
      <c r="F18" s="289"/>
      <c r="G18" s="289"/>
      <c r="H18" s="289"/>
      <c r="I18" s="289"/>
      <c r="K18" s="190"/>
      <c r="L18" s="190"/>
      <c r="M18" s="190"/>
      <c r="N18" s="190"/>
      <c r="O18" s="190">
        <f>+SUM(K18:N18)</f>
        <v>0</v>
      </c>
      <c r="P18" s="202"/>
    </row>
    <row r="19" spans="1:20" s="38" customFormat="1" ht="14" x14ac:dyDescent="0.25">
      <c r="A19" s="67"/>
      <c r="B19" s="67"/>
      <c r="C19" s="67"/>
      <c r="D19" s="67"/>
      <c r="E19" s="109"/>
      <c r="F19" s="67"/>
      <c r="G19" s="67"/>
      <c r="H19" s="67"/>
      <c r="I19" s="67"/>
      <c r="J19" s="67"/>
      <c r="K19" s="143"/>
      <c r="L19" s="143"/>
      <c r="M19" s="143"/>
      <c r="N19" s="143"/>
      <c r="O19" s="143"/>
      <c r="P19" s="144"/>
      <c r="Q19" s="144"/>
      <c r="R19" s="144"/>
      <c r="S19" s="144"/>
      <c r="T19" s="144"/>
    </row>
    <row r="20" spans="1:20" s="38" customFormat="1" ht="15" customHeight="1" x14ac:dyDescent="0.25">
      <c r="A20" s="67"/>
      <c r="B20" s="104" t="s">
        <v>89</v>
      </c>
      <c r="C20" s="157"/>
      <c r="D20" s="157"/>
      <c r="E20" s="148"/>
      <c r="F20" s="195">
        <f>SUM(F17:F19)</f>
        <v>0</v>
      </c>
      <c r="G20" s="195">
        <f>SUM(G17:G19)</f>
        <v>0</v>
      </c>
      <c r="H20" s="195">
        <f>SUM(H17:H19)</f>
        <v>0</v>
      </c>
      <c r="I20" s="195">
        <f>SUM(I17:I19)</f>
        <v>0</v>
      </c>
      <c r="J20" s="67"/>
      <c r="K20" s="196">
        <f>SUM(K17:K19)</f>
        <v>0</v>
      </c>
      <c r="L20" s="196">
        <f>SUM(L17:L19)</f>
        <v>0</v>
      </c>
      <c r="M20" s="196">
        <f>SUM(M17:M19)</f>
        <v>0</v>
      </c>
      <c r="N20" s="196">
        <f>SUM(N17:N19)</f>
        <v>0</v>
      </c>
      <c r="O20" s="196">
        <f>SUM(O17:O19)</f>
        <v>0</v>
      </c>
      <c r="P20" s="144"/>
      <c r="Q20" s="144"/>
      <c r="R20" s="144"/>
      <c r="S20" s="144"/>
      <c r="T20" s="144"/>
    </row>
    <row r="21" spans="1:20" s="38" customFormat="1" ht="14" x14ac:dyDescent="0.25">
      <c r="A21" s="67"/>
      <c r="B21" s="157"/>
      <c r="C21" s="157"/>
      <c r="D21" s="157"/>
      <c r="E21" s="148"/>
      <c r="F21" s="99"/>
      <c r="G21" s="99"/>
      <c r="H21" s="99"/>
      <c r="I21" s="99"/>
      <c r="J21" s="67"/>
      <c r="K21" s="203"/>
      <c r="L21" s="203"/>
      <c r="M21" s="203"/>
      <c r="N21" s="203"/>
      <c r="O21" s="203"/>
      <c r="P21" s="144"/>
      <c r="Q21" s="144"/>
      <c r="R21" s="144"/>
      <c r="S21" s="144"/>
      <c r="T21" s="144"/>
    </row>
    <row r="22" spans="1:20" s="38" customFormat="1" ht="14" x14ac:dyDescent="0.25">
      <c r="A22" s="67"/>
      <c r="B22" s="157" t="s">
        <v>11</v>
      </c>
      <c r="C22" s="157"/>
      <c r="D22" s="157"/>
      <c r="E22" s="68"/>
      <c r="F22" s="99"/>
      <c r="G22" s="99"/>
      <c r="H22" s="99"/>
      <c r="I22" s="99"/>
      <c r="J22" s="67"/>
      <c r="K22" s="143"/>
      <c r="L22" s="143"/>
      <c r="M22" s="143"/>
      <c r="N22" s="143"/>
      <c r="O22" s="143"/>
      <c r="P22" s="144"/>
      <c r="Q22" s="144"/>
      <c r="R22" s="144"/>
      <c r="S22" s="144"/>
      <c r="T22" s="144"/>
    </row>
    <row r="23" spans="1:20" s="746" customFormat="1" ht="70" x14ac:dyDescent="0.25">
      <c r="A23" s="745">
        <v>1</v>
      </c>
      <c r="B23" s="739" t="s">
        <v>335</v>
      </c>
      <c r="C23" s="740" t="s">
        <v>630</v>
      </c>
      <c r="D23" s="741"/>
      <c r="E23" s="742"/>
      <c r="F23" s="743">
        <v>-46</v>
      </c>
      <c r="G23" s="743">
        <v>-52</v>
      </c>
      <c r="H23" s="743"/>
      <c r="I23" s="743"/>
      <c r="J23" s="744"/>
      <c r="K23" s="744">
        <v>-0.5</v>
      </c>
      <c r="L23" s="744">
        <v>-0.5</v>
      </c>
      <c r="M23" s="744"/>
      <c r="N23" s="744"/>
      <c r="O23" s="744">
        <f>+SUM(K23:N23)</f>
        <v>-1</v>
      </c>
      <c r="P23" s="745"/>
      <c r="Q23" s="745"/>
      <c r="R23" s="745"/>
      <c r="S23" s="745"/>
      <c r="T23" s="745"/>
    </row>
    <row r="24" spans="1:20" s="38" customFormat="1" ht="14" x14ac:dyDescent="0.25">
      <c r="A24" s="67"/>
      <c r="B24" s="197"/>
      <c r="C24" s="151"/>
      <c r="D24" s="151"/>
      <c r="E24" s="141"/>
      <c r="F24" s="118"/>
      <c r="G24" s="118"/>
      <c r="H24" s="118"/>
      <c r="I24" s="118"/>
      <c r="J24" s="67"/>
      <c r="K24" s="202"/>
      <c r="L24" s="202"/>
      <c r="M24" s="202"/>
      <c r="N24" s="202"/>
      <c r="O24" s="202"/>
      <c r="P24" s="144"/>
      <c r="Q24" s="144"/>
      <c r="R24" s="144"/>
      <c r="S24" s="144"/>
      <c r="T24" s="144"/>
    </row>
    <row r="25" spans="1:20" s="38" customFormat="1" ht="15" customHeight="1" x14ac:dyDescent="0.25">
      <c r="A25" s="67"/>
      <c r="B25" s="104" t="s">
        <v>90</v>
      </c>
      <c r="C25" s="157"/>
      <c r="D25" s="157"/>
      <c r="E25" s="68"/>
      <c r="F25" s="195">
        <f>+SUM(F23:F23)</f>
        <v>-46</v>
      </c>
      <c r="G25" s="195">
        <f>+SUM(G23:G23)</f>
        <v>-52</v>
      </c>
      <c r="H25" s="195">
        <f>+SUM(H23:H23)</f>
        <v>0</v>
      </c>
      <c r="I25" s="195">
        <f>+SUM(I23:I23)</f>
        <v>0</v>
      </c>
      <c r="J25" s="67"/>
      <c r="K25" s="196">
        <f>+SUM(K23:K23)</f>
        <v>-0.5</v>
      </c>
      <c r="L25" s="196">
        <f>+SUM(L23:L23)</f>
        <v>-0.5</v>
      </c>
      <c r="M25" s="196">
        <f>+SUM(M23:M23)</f>
        <v>0</v>
      </c>
      <c r="N25" s="196">
        <f>+SUM(N23:N23)</f>
        <v>0</v>
      </c>
      <c r="O25" s="196">
        <f>+SUM(O23:O23)</f>
        <v>-1</v>
      </c>
      <c r="P25" s="144"/>
      <c r="Q25" s="144"/>
      <c r="R25" s="144"/>
      <c r="S25" s="144"/>
      <c r="T25" s="144"/>
    </row>
    <row r="26" spans="1:20" s="38" customFormat="1" ht="14" x14ac:dyDescent="0.25">
      <c r="A26" s="67"/>
      <c r="B26" s="158"/>
      <c r="C26" s="158"/>
      <c r="D26" s="158"/>
      <c r="E26" s="147"/>
      <c r="F26" s="587"/>
      <c r="G26" s="587"/>
      <c r="H26" s="587"/>
      <c r="I26" s="587"/>
      <c r="J26" s="67"/>
      <c r="K26" s="145"/>
      <c r="L26" s="145"/>
      <c r="M26" s="145"/>
      <c r="N26" s="145"/>
      <c r="O26" s="124"/>
      <c r="P26" s="144"/>
      <c r="Q26" s="144"/>
      <c r="R26" s="144"/>
      <c r="S26" s="144"/>
      <c r="T26" s="144"/>
    </row>
    <row r="27" spans="1:20" s="38" customFormat="1" ht="14.25" customHeight="1" x14ac:dyDescent="0.25">
      <c r="A27" s="67"/>
      <c r="B27" s="104" t="s">
        <v>91</v>
      </c>
      <c r="C27" s="104"/>
      <c r="D27" s="104"/>
      <c r="E27" s="147"/>
      <c r="F27" s="164"/>
      <c r="G27" s="164"/>
      <c r="H27" s="164"/>
      <c r="I27" s="164"/>
      <c r="J27" s="67"/>
      <c r="K27" s="145"/>
      <c r="L27" s="145"/>
      <c r="M27" s="145"/>
      <c r="N27" s="145"/>
      <c r="O27" s="124"/>
      <c r="P27" s="144"/>
      <c r="Q27" s="144"/>
      <c r="R27" s="144"/>
      <c r="S27" s="144"/>
      <c r="T27" s="144"/>
    </row>
    <row r="28" spans="1:20" s="67" customFormat="1" ht="28" x14ac:dyDescent="0.25">
      <c r="A28" s="105">
        <v>2</v>
      </c>
      <c r="B28" s="187" t="s">
        <v>335</v>
      </c>
      <c r="C28" s="187" t="s">
        <v>648</v>
      </c>
      <c r="D28" s="150"/>
      <c r="E28" s="294"/>
      <c r="F28" s="713">
        <v>-13</v>
      </c>
      <c r="G28" s="713"/>
      <c r="H28" s="713"/>
      <c r="I28" s="713"/>
      <c r="K28" s="190"/>
      <c r="L28" s="190"/>
      <c r="M28" s="190"/>
      <c r="N28" s="190"/>
      <c r="O28" s="190"/>
    </row>
    <row r="29" spans="1:20" s="67" customFormat="1" ht="14" x14ac:dyDescent="0.25">
      <c r="A29" s="105"/>
      <c r="B29" s="187"/>
      <c r="C29" s="187"/>
      <c r="D29" s="150"/>
      <c r="E29" s="294"/>
      <c r="F29" s="713"/>
      <c r="G29" s="713"/>
      <c r="H29" s="713"/>
      <c r="I29" s="713"/>
      <c r="K29" s="190"/>
      <c r="L29" s="190"/>
      <c r="M29" s="190"/>
      <c r="N29" s="190"/>
      <c r="O29" s="190"/>
    </row>
    <row r="30" spans="1:20" s="38" customFormat="1" ht="14" x14ac:dyDescent="0.25">
      <c r="A30" s="67"/>
      <c r="B30" s="191"/>
      <c r="C30" s="192"/>
      <c r="D30" s="151"/>
      <c r="E30" s="148"/>
      <c r="F30" s="193"/>
      <c r="G30" s="193"/>
      <c r="H30" s="193"/>
      <c r="I30" s="193"/>
      <c r="J30" s="67"/>
      <c r="K30" s="194"/>
      <c r="L30" s="194"/>
      <c r="M30" s="194"/>
      <c r="N30" s="194"/>
      <c r="O30" s="194"/>
      <c r="P30" s="144"/>
      <c r="Q30" s="144"/>
      <c r="R30" s="144"/>
      <c r="S30" s="144"/>
      <c r="T30" s="144"/>
    </row>
    <row r="31" spans="1:20" s="38" customFormat="1" ht="15" customHeight="1" x14ac:dyDescent="0.25">
      <c r="A31" s="67"/>
      <c r="B31" s="104" t="s">
        <v>94</v>
      </c>
      <c r="C31" s="157"/>
      <c r="D31" s="157"/>
      <c r="E31" s="148"/>
      <c r="F31" s="195">
        <f>+SUM(F28:F30)</f>
        <v>-13</v>
      </c>
      <c r="G31" s="195">
        <f>+SUM(G28:G30)</f>
        <v>0</v>
      </c>
      <c r="H31" s="195">
        <f>+SUM(H28:H30)</f>
        <v>0</v>
      </c>
      <c r="I31" s="195">
        <f>+SUM(I28:I30)</f>
        <v>0</v>
      </c>
      <c r="J31" s="67"/>
      <c r="K31" s="196">
        <f>+SUM(K28:K30)</f>
        <v>0</v>
      </c>
      <c r="L31" s="196">
        <f>+SUM(L28:L30)</f>
        <v>0</v>
      </c>
      <c r="M31" s="196">
        <f>+SUM(M28:M30)</f>
        <v>0</v>
      </c>
      <c r="N31" s="196">
        <f>+SUM(N28:N30)</f>
        <v>0</v>
      </c>
      <c r="O31" s="196">
        <f>+SUM(O28:O30)</f>
        <v>0</v>
      </c>
      <c r="P31" s="144"/>
      <c r="Q31" s="144"/>
      <c r="R31" s="144"/>
      <c r="S31" s="144"/>
      <c r="T31" s="144"/>
    </row>
    <row r="32" spans="1:20" s="38" customFormat="1" ht="14" x14ac:dyDescent="0.25">
      <c r="A32" s="67"/>
      <c r="B32" s="157"/>
      <c r="C32" s="157"/>
      <c r="D32" s="157"/>
      <c r="E32" s="148"/>
      <c r="F32" s="99"/>
      <c r="G32" s="99"/>
      <c r="H32" s="99"/>
      <c r="I32" s="99"/>
      <c r="J32" s="67"/>
      <c r="K32" s="203"/>
      <c r="L32" s="203"/>
      <c r="M32" s="203"/>
      <c r="N32" s="203"/>
      <c r="O32" s="203"/>
      <c r="P32" s="144"/>
      <c r="Q32" s="144"/>
      <c r="R32" s="144"/>
      <c r="S32" s="144"/>
      <c r="T32" s="144"/>
    </row>
    <row r="33" spans="1:20" s="38" customFormat="1" ht="15" customHeight="1" x14ac:dyDescent="0.25">
      <c r="A33" s="105"/>
      <c r="B33" s="104" t="s">
        <v>95</v>
      </c>
      <c r="C33" s="226"/>
      <c r="D33" s="157"/>
      <c r="E33" s="141"/>
      <c r="F33" s="200"/>
      <c r="G33" s="200"/>
      <c r="H33" s="200"/>
      <c r="I33" s="200"/>
      <c r="J33" s="67"/>
      <c r="K33" s="143"/>
      <c r="L33" s="143"/>
      <c r="M33" s="143"/>
      <c r="N33" s="143"/>
      <c r="O33" s="143"/>
      <c r="P33" s="144"/>
      <c r="Q33" s="144"/>
      <c r="R33" s="144"/>
      <c r="S33" s="144"/>
      <c r="T33" s="144"/>
    </row>
    <row r="34" spans="1:20" s="38" customFormat="1" ht="98" x14ac:dyDescent="0.25">
      <c r="A34" s="105">
        <v>3</v>
      </c>
      <c r="B34" s="640" t="s">
        <v>336</v>
      </c>
      <c r="C34" s="643" t="s">
        <v>631</v>
      </c>
      <c r="D34" s="67"/>
      <c r="E34" s="67"/>
      <c r="F34" s="641">
        <v>14</v>
      </c>
      <c r="G34" s="636"/>
      <c r="H34" s="636"/>
      <c r="I34" s="636"/>
      <c r="J34" s="189"/>
      <c r="K34" s="652">
        <v>0.2</v>
      </c>
      <c r="L34" s="652"/>
      <c r="M34" s="652"/>
      <c r="N34" s="652"/>
      <c r="O34" s="652">
        <f>SUM(K34:N34)</f>
        <v>0.2</v>
      </c>
      <c r="P34" s="144"/>
      <c r="Q34" s="144"/>
      <c r="R34" s="144"/>
      <c r="S34" s="144"/>
      <c r="T34" s="144"/>
    </row>
    <row r="35" spans="1:20" s="38" customFormat="1" ht="14" x14ac:dyDescent="0.25">
      <c r="A35" s="67"/>
      <c r="B35" s="96"/>
      <c r="C35" s="122"/>
      <c r="D35" s="151"/>
      <c r="E35" s="148"/>
      <c r="F35" s="709"/>
      <c r="G35" s="709"/>
      <c r="H35" s="709"/>
      <c r="I35" s="709"/>
      <c r="J35" s="67"/>
      <c r="K35" s="202"/>
      <c r="L35" s="202"/>
      <c r="M35" s="202"/>
      <c r="N35" s="202"/>
      <c r="O35" s="202"/>
      <c r="P35" s="144"/>
      <c r="Q35" s="144"/>
      <c r="R35" s="144"/>
      <c r="S35" s="144"/>
      <c r="T35" s="144"/>
    </row>
    <row r="36" spans="1:20" s="38" customFormat="1" ht="14.9" customHeight="1" x14ac:dyDescent="0.25">
      <c r="A36" s="105"/>
      <c r="B36" s="273" t="s">
        <v>100</v>
      </c>
      <c r="C36" s="273"/>
      <c r="D36" s="273"/>
      <c r="E36" s="141"/>
      <c r="F36" s="101">
        <f>SUM(F34:F34)</f>
        <v>14</v>
      </c>
      <c r="G36" s="101">
        <f t="shared" ref="G36:I36" si="0">SUM(G34:G34)</f>
        <v>0</v>
      </c>
      <c r="H36" s="101">
        <f t="shared" si="0"/>
        <v>0</v>
      </c>
      <c r="I36" s="101">
        <f t="shared" si="0"/>
        <v>0</v>
      </c>
      <c r="J36" s="67"/>
      <c r="K36" s="196">
        <f>SUM(K34:K34)</f>
        <v>0.2</v>
      </c>
      <c r="L36" s="196">
        <f>SUM(L34:L34)</f>
        <v>0</v>
      </c>
      <c r="M36" s="196">
        <f>SUM(M34:M34)</f>
        <v>0</v>
      </c>
      <c r="N36" s="196">
        <f>SUM(N34:N34)</f>
        <v>0</v>
      </c>
      <c r="O36" s="196">
        <f>SUM(O34:O34)</f>
        <v>0.2</v>
      </c>
      <c r="P36" s="144"/>
      <c r="Q36" s="144"/>
      <c r="R36" s="144"/>
      <c r="S36" s="144"/>
      <c r="T36" s="144"/>
    </row>
    <row r="37" spans="1:20" s="31" customFormat="1" ht="15.75" customHeight="1" x14ac:dyDescent="0.25">
      <c r="A37" s="50"/>
      <c r="B37" s="273"/>
      <c r="C37" s="273"/>
      <c r="D37" s="273"/>
      <c r="E37" s="141"/>
      <c r="F37" s="98"/>
      <c r="G37" s="98"/>
      <c r="H37" s="98"/>
      <c r="I37" s="98"/>
      <c r="J37" s="67"/>
      <c r="K37" s="203"/>
      <c r="L37" s="203"/>
      <c r="M37" s="203"/>
      <c r="N37" s="203"/>
      <c r="O37" s="203"/>
      <c r="P37" s="34"/>
      <c r="Q37" s="34"/>
      <c r="R37" s="34"/>
      <c r="S37" s="34"/>
      <c r="T37" s="34"/>
    </row>
    <row r="38" spans="1:20" s="38" customFormat="1" ht="13.5" hidden="1" customHeight="1" x14ac:dyDescent="0.25">
      <c r="A38" s="105"/>
      <c r="B38" s="226" t="s">
        <v>228</v>
      </c>
      <c r="C38" s="226"/>
      <c r="D38" s="157"/>
      <c r="E38" s="141"/>
      <c r="F38" s="711"/>
      <c r="G38" s="711"/>
      <c r="H38" s="711"/>
      <c r="I38" s="711"/>
      <c r="J38" s="67"/>
      <c r="K38" s="143"/>
      <c r="L38" s="143"/>
      <c r="M38" s="143"/>
      <c r="N38" s="143"/>
      <c r="O38" s="143"/>
      <c r="P38" s="144"/>
      <c r="Q38" s="144"/>
      <c r="R38" s="144"/>
      <c r="S38" s="144"/>
      <c r="T38" s="144"/>
    </row>
    <row r="39" spans="1:20" s="31" customFormat="1" ht="14.25" hidden="1" customHeight="1" x14ac:dyDescent="0.25">
      <c r="A39" s="50"/>
      <c r="B39" s="69"/>
      <c r="C39" s="70"/>
      <c r="D39" s="150"/>
      <c r="E39" s="123"/>
      <c r="F39" s="189"/>
      <c r="G39" s="189"/>
      <c r="H39" s="189"/>
      <c r="I39" s="189"/>
      <c r="J39" s="67"/>
      <c r="K39" s="190"/>
      <c r="L39" s="190"/>
      <c r="M39" s="190"/>
      <c r="N39" s="190"/>
      <c r="O39" s="190">
        <f t="shared" ref="O39:O45" si="1">+SUM(K39:N39)</f>
        <v>0</v>
      </c>
      <c r="P39" s="34"/>
      <c r="Q39" s="34"/>
      <c r="R39" s="34"/>
      <c r="S39" s="34"/>
      <c r="T39" s="34"/>
    </row>
    <row r="40" spans="1:20" s="38" customFormat="1" ht="14.25" hidden="1" customHeight="1" x14ac:dyDescent="0.25">
      <c r="A40" s="50"/>
      <c r="B40" s="276"/>
      <c r="C40" s="154"/>
      <c r="D40" s="150"/>
      <c r="E40" s="123"/>
      <c r="F40" s="189"/>
      <c r="G40" s="189"/>
      <c r="H40" s="189"/>
      <c r="I40" s="189"/>
      <c r="J40" s="67"/>
      <c r="K40" s="190"/>
      <c r="L40" s="190"/>
      <c r="M40" s="190"/>
      <c r="N40" s="190"/>
      <c r="O40" s="190">
        <f t="shared" si="1"/>
        <v>0</v>
      </c>
      <c r="P40" s="144"/>
      <c r="Q40" s="144"/>
      <c r="R40" s="144"/>
      <c r="S40" s="144"/>
      <c r="T40" s="144"/>
    </row>
    <row r="41" spans="1:20" s="31" customFormat="1" ht="14.25" hidden="1" customHeight="1" x14ac:dyDescent="0.25">
      <c r="A41" s="50"/>
      <c r="B41" s="276"/>
      <c r="C41" s="154"/>
      <c r="D41" s="150"/>
      <c r="E41" s="123"/>
      <c r="F41" s="189"/>
      <c r="G41" s="189"/>
      <c r="H41" s="189"/>
      <c r="I41" s="189"/>
      <c r="J41" s="67"/>
      <c r="K41" s="190"/>
      <c r="L41" s="190"/>
      <c r="M41" s="190"/>
      <c r="N41" s="190"/>
      <c r="O41" s="190">
        <f t="shared" si="1"/>
        <v>0</v>
      </c>
      <c r="P41" s="34"/>
      <c r="Q41" s="34"/>
      <c r="R41" s="34"/>
      <c r="S41" s="34"/>
      <c r="T41" s="34"/>
    </row>
    <row r="42" spans="1:20" s="38" customFormat="1" ht="14.25" hidden="1" customHeight="1" x14ac:dyDescent="0.25">
      <c r="A42" s="50"/>
      <c r="B42" s="276"/>
      <c r="C42" s="206"/>
      <c r="D42" s="150"/>
      <c r="E42" s="123"/>
      <c r="F42" s="189"/>
      <c r="G42" s="189"/>
      <c r="H42" s="189"/>
      <c r="I42" s="189"/>
      <c r="J42" s="67"/>
      <c r="K42" s="190"/>
      <c r="L42" s="190"/>
      <c r="M42" s="190"/>
      <c r="N42" s="190"/>
      <c r="O42" s="190">
        <f t="shared" si="1"/>
        <v>0</v>
      </c>
      <c r="P42" s="144"/>
      <c r="Q42" s="144"/>
      <c r="R42" s="144"/>
      <c r="S42" s="144"/>
      <c r="T42" s="144"/>
    </row>
    <row r="43" spans="1:20" s="31" customFormat="1" ht="14.25" hidden="1" customHeight="1" x14ac:dyDescent="0.25">
      <c r="A43" s="50"/>
      <c r="B43" s="276"/>
      <c r="C43" s="277"/>
      <c r="D43" s="278"/>
      <c r="E43" s="279"/>
      <c r="F43" s="289"/>
      <c r="G43" s="289"/>
      <c r="H43" s="289"/>
      <c r="I43" s="289"/>
      <c r="J43" s="67"/>
      <c r="K43" s="190"/>
      <c r="L43" s="190"/>
      <c r="M43" s="190"/>
      <c r="N43" s="190"/>
      <c r="O43" s="190">
        <f t="shared" si="1"/>
        <v>0</v>
      </c>
      <c r="P43" s="34"/>
      <c r="Q43" s="34"/>
      <c r="R43" s="34"/>
      <c r="S43" s="34"/>
      <c r="T43" s="34"/>
    </row>
    <row r="44" spans="1:20" s="31" customFormat="1" ht="14.25" hidden="1" customHeight="1" x14ac:dyDescent="0.25">
      <c r="A44" s="50"/>
      <c r="B44" s="276"/>
      <c r="C44" s="277"/>
      <c r="D44" s="278"/>
      <c r="E44" s="279"/>
      <c r="F44" s="289"/>
      <c r="G44" s="289"/>
      <c r="H44" s="289"/>
      <c r="I44" s="289"/>
      <c r="J44" s="67"/>
      <c r="K44" s="190"/>
      <c r="L44" s="190"/>
      <c r="M44" s="190"/>
      <c r="N44" s="190"/>
      <c r="O44" s="190">
        <f t="shared" si="1"/>
        <v>0</v>
      </c>
      <c r="P44" s="34"/>
      <c r="Q44" s="34"/>
      <c r="R44" s="34"/>
      <c r="S44" s="34"/>
      <c r="T44" s="34"/>
    </row>
    <row r="45" spans="1:20" s="31" customFormat="1" ht="14.25" hidden="1" customHeight="1" x14ac:dyDescent="0.25">
      <c r="A45" s="50"/>
      <c r="B45" s="276"/>
      <c r="C45" s="277"/>
      <c r="D45" s="278"/>
      <c r="E45" s="279"/>
      <c r="F45" s="289"/>
      <c r="G45" s="289"/>
      <c r="H45" s="289"/>
      <c r="I45" s="289"/>
      <c r="J45" s="67"/>
      <c r="K45" s="190"/>
      <c r="L45" s="190"/>
      <c r="M45" s="190"/>
      <c r="N45" s="190"/>
      <c r="O45" s="190">
        <f t="shared" si="1"/>
        <v>0</v>
      </c>
      <c r="P45" s="34"/>
      <c r="Q45" s="34"/>
      <c r="R45" s="34"/>
      <c r="S45" s="34"/>
      <c r="T45" s="34"/>
    </row>
    <row r="46" spans="1:20" s="31" customFormat="1" ht="14.25" hidden="1" customHeight="1" x14ac:dyDescent="0.25">
      <c r="A46" s="50"/>
      <c r="B46" s="197"/>
      <c r="C46" s="151"/>
      <c r="D46" s="151"/>
      <c r="E46" s="141"/>
      <c r="F46" s="709"/>
      <c r="G46" s="709"/>
      <c r="H46" s="709"/>
      <c r="I46" s="709"/>
      <c r="J46" s="67"/>
      <c r="K46" s="202"/>
      <c r="L46" s="202"/>
      <c r="M46" s="202"/>
      <c r="N46" s="202"/>
      <c r="O46" s="202"/>
      <c r="P46" s="34"/>
      <c r="Q46" s="34"/>
      <c r="R46" s="34"/>
      <c r="S46" s="34"/>
      <c r="T46" s="34"/>
    </row>
    <row r="47" spans="1:20" s="31" customFormat="1" ht="15.75" hidden="1" customHeight="1" x14ac:dyDescent="0.25">
      <c r="A47" s="50"/>
      <c r="B47" s="273" t="s">
        <v>229</v>
      </c>
      <c r="C47" s="273"/>
      <c r="D47" s="273"/>
      <c r="E47" s="141"/>
      <c r="F47" s="101">
        <f>SUM(F39:F46)</f>
        <v>0</v>
      </c>
      <c r="G47" s="101">
        <f>SUM(G39:G46)</f>
        <v>0</v>
      </c>
      <c r="H47" s="101">
        <f>SUM(H39:H46)</f>
        <v>0</v>
      </c>
      <c r="I47" s="101">
        <f>SUM(I39:I46)</f>
        <v>0</v>
      </c>
      <c r="J47" s="67"/>
      <c r="K47" s="196">
        <f>SUM(K39:K44)</f>
        <v>0</v>
      </c>
      <c r="L47" s="196">
        <f>SUM(L39:L44)</f>
        <v>0</v>
      </c>
      <c r="M47" s="196">
        <f>SUM(M39:M44)</f>
        <v>0</v>
      </c>
      <c r="N47" s="196">
        <f>SUM(N39:N44)</f>
        <v>0</v>
      </c>
      <c r="O47" s="196">
        <f>SUM(O39:O44)</f>
        <v>0</v>
      </c>
      <c r="P47" s="34"/>
      <c r="Q47" s="34"/>
      <c r="R47" s="34"/>
      <c r="S47" s="34"/>
      <c r="T47" s="34"/>
    </row>
    <row r="48" spans="1:20" s="31" customFormat="1" ht="15" hidden="1" customHeight="1" x14ac:dyDescent="0.25">
      <c r="A48" s="39"/>
      <c r="B48" s="157"/>
      <c r="C48" s="157"/>
      <c r="D48" s="157"/>
      <c r="E48" s="148"/>
      <c r="F48" s="98"/>
      <c r="G48" s="98"/>
      <c r="H48" s="98"/>
      <c r="I48" s="98"/>
      <c r="J48" s="67"/>
      <c r="K48" s="203"/>
      <c r="L48" s="203"/>
      <c r="M48" s="203"/>
      <c r="N48" s="203"/>
      <c r="O48" s="203"/>
      <c r="P48" s="34"/>
      <c r="Q48" s="34"/>
      <c r="R48" s="34"/>
      <c r="S48" s="34"/>
      <c r="T48" s="34"/>
    </row>
    <row r="49" spans="1:20" s="31" customFormat="1" ht="14" x14ac:dyDescent="0.25">
      <c r="A49" s="50"/>
      <c r="B49" s="104" t="s">
        <v>62</v>
      </c>
      <c r="C49" s="67"/>
      <c r="D49" s="67"/>
      <c r="E49" s="109"/>
      <c r="F49" s="118"/>
      <c r="G49" s="118"/>
      <c r="H49" s="118"/>
      <c r="I49" s="118"/>
      <c r="J49" s="67"/>
      <c r="K49" s="143"/>
      <c r="L49" s="143"/>
      <c r="M49" s="143"/>
      <c r="N49" s="143"/>
      <c r="O49" s="143"/>
      <c r="P49" s="34"/>
      <c r="Q49" s="34"/>
      <c r="R49" s="34"/>
      <c r="S49" s="34"/>
      <c r="T49" s="34"/>
    </row>
    <row r="50" spans="1:20" s="38" customFormat="1" ht="14" x14ac:dyDescent="0.25">
      <c r="A50" s="105"/>
      <c r="B50" s="186"/>
      <c r="C50" s="187"/>
      <c r="D50" s="150"/>
      <c r="E50" s="188"/>
      <c r="F50" s="189"/>
      <c r="G50" s="189"/>
      <c r="H50" s="189"/>
      <c r="I50" s="189"/>
      <c r="J50" s="67"/>
      <c r="K50" s="190"/>
      <c r="L50" s="190"/>
      <c r="M50" s="190"/>
      <c r="N50" s="190"/>
      <c r="O50" s="190"/>
      <c r="P50" s="144"/>
      <c r="Q50" s="144"/>
      <c r="R50" s="144"/>
      <c r="S50" s="144"/>
      <c r="T50" s="144"/>
    </row>
    <row r="51" spans="1:20" s="38" customFormat="1" ht="14" x14ac:dyDescent="0.25">
      <c r="A51" s="105"/>
      <c r="B51" s="153"/>
      <c r="C51" s="187"/>
      <c r="D51" s="231"/>
      <c r="E51" s="232"/>
      <c r="F51" s="189"/>
      <c r="G51" s="189"/>
      <c r="H51" s="189"/>
      <c r="I51" s="189"/>
      <c r="J51" s="233"/>
      <c r="K51" s="190"/>
      <c r="L51" s="190"/>
      <c r="M51" s="190"/>
      <c r="N51" s="190"/>
      <c r="O51" s="190"/>
      <c r="P51" s="144"/>
      <c r="Q51" s="144"/>
      <c r="R51" s="144"/>
      <c r="S51" s="144"/>
      <c r="T51" s="144"/>
    </row>
    <row r="52" spans="1:20" s="38" customFormat="1" ht="14" x14ac:dyDescent="0.25">
      <c r="A52" s="105"/>
      <c r="B52" s="186"/>
      <c r="C52" s="187"/>
      <c r="D52" s="231"/>
      <c r="E52" s="232"/>
      <c r="F52" s="189"/>
      <c r="G52" s="189"/>
      <c r="H52" s="189"/>
      <c r="I52" s="189"/>
      <c r="J52" s="233"/>
      <c r="K52" s="190"/>
      <c r="L52" s="190"/>
      <c r="M52" s="190"/>
      <c r="N52" s="190"/>
      <c r="O52" s="190"/>
      <c r="P52" s="144"/>
      <c r="Q52" s="144"/>
      <c r="R52" s="144"/>
      <c r="S52" s="144"/>
      <c r="T52" s="144"/>
    </row>
    <row r="53" spans="1:20" s="38" customFormat="1" ht="14" x14ac:dyDescent="0.25">
      <c r="A53" s="105"/>
      <c r="B53" s="153"/>
      <c r="C53" s="154"/>
      <c r="D53" s="231"/>
      <c r="E53" s="232"/>
      <c r="F53" s="189"/>
      <c r="G53" s="189"/>
      <c r="H53" s="189"/>
      <c r="I53" s="189"/>
      <c r="J53" s="233"/>
      <c r="K53" s="190"/>
      <c r="L53" s="190"/>
      <c r="M53" s="190"/>
      <c r="N53" s="190"/>
      <c r="O53" s="190"/>
      <c r="P53" s="144"/>
      <c r="Q53" s="144"/>
      <c r="R53" s="144"/>
      <c r="S53" s="144"/>
      <c r="T53" s="144"/>
    </row>
    <row r="54" spans="1:20" s="31" customFormat="1" ht="14" x14ac:dyDescent="0.25">
      <c r="A54" s="50"/>
      <c r="B54" s="67"/>
      <c r="C54" s="67"/>
      <c r="D54" s="67"/>
      <c r="E54" s="109"/>
      <c r="F54" s="118"/>
      <c r="G54" s="118"/>
      <c r="H54" s="118"/>
      <c r="I54" s="118"/>
      <c r="J54" s="67"/>
      <c r="K54" s="143"/>
      <c r="L54" s="143"/>
      <c r="M54" s="143"/>
      <c r="N54" s="143"/>
      <c r="O54" s="143"/>
      <c r="P54" s="34"/>
      <c r="Q54" s="34"/>
      <c r="R54" s="34"/>
      <c r="S54" s="34"/>
      <c r="T54" s="34"/>
    </row>
    <row r="55" spans="1:20" s="31" customFormat="1" ht="15.75" customHeight="1" x14ac:dyDescent="0.25">
      <c r="A55" s="50"/>
      <c r="B55" s="158" t="s">
        <v>105</v>
      </c>
      <c r="C55" s="273"/>
      <c r="D55" s="273"/>
      <c r="E55" s="141"/>
      <c r="F55" s="195">
        <f>SUM(F50:F53)</f>
        <v>0</v>
      </c>
      <c r="G55" s="195">
        <f>SUM(G50:G53)</f>
        <v>0</v>
      </c>
      <c r="H55" s="195">
        <f>SUM(H50:H53)</f>
        <v>0</v>
      </c>
      <c r="I55" s="195">
        <f>SUM(I50:I53)</f>
        <v>0</v>
      </c>
      <c r="J55" s="67"/>
      <c r="K55" s="196">
        <f>SUM(K50:K53)</f>
        <v>0</v>
      </c>
      <c r="L55" s="196">
        <f>SUM(L50:L53)</f>
        <v>0</v>
      </c>
      <c r="M55" s="196">
        <f>SUM(M50:M53)</f>
        <v>0</v>
      </c>
      <c r="N55" s="196">
        <f>SUM(N50:N53)</f>
        <v>0</v>
      </c>
      <c r="O55" s="196">
        <f>SUM(O50:O53)</f>
        <v>0</v>
      </c>
      <c r="P55" s="34"/>
      <c r="Q55" s="34"/>
      <c r="R55" s="34"/>
      <c r="S55" s="34"/>
      <c r="T55" s="34"/>
    </row>
    <row r="56" spans="1:20" s="31" customFormat="1" ht="15.75" customHeight="1" x14ac:dyDescent="0.25">
      <c r="A56" s="50"/>
      <c r="B56" s="273"/>
      <c r="C56" s="273"/>
      <c r="D56" s="273"/>
      <c r="E56" s="141"/>
      <c r="F56" s="99"/>
      <c r="G56" s="99"/>
      <c r="H56" s="99"/>
      <c r="I56" s="99"/>
      <c r="J56" s="67"/>
      <c r="K56" s="203"/>
      <c r="L56" s="203"/>
      <c r="M56" s="203"/>
      <c r="N56" s="203"/>
      <c r="O56" s="203"/>
      <c r="P56" s="34"/>
      <c r="Q56" s="34"/>
      <c r="R56" s="34"/>
      <c r="S56" s="34"/>
      <c r="T56" s="34"/>
    </row>
    <row r="57" spans="1:20" s="31" customFormat="1" ht="14" x14ac:dyDescent="0.25">
      <c r="A57" s="50"/>
      <c r="B57" s="104" t="s">
        <v>15</v>
      </c>
      <c r="C57" s="67"/>
      <c r="D57" s="67"/>
      <c r="E57" s="109"/>
      <c r="F57" s="118"/>
      <c r="G57" s="118"/>
      <c r="H57" s="118"/>
      <c r="I57" s="118"/>
      <c r="J57" s="67"/>
      <c r="K57" s="143"/>
      <c r="L57" s="143"/>
      <c r="M57" s="143"/>
      <c r="N57" s="143"/>
      <c r="O57" s="143"/>
      <c r="P57" s="34"/>
      <c r="Q57" s="34"/>
      <c r="R57" s="34"/>
      <c r="S57" s="34"/>
      <c r="T57" s="34"/>
    </row>
    <row r="58" spans="1:20" s="38" customFormat="1" ht="14" x14ac:dyDescent="0.25">
      <c r="A58" s="105"/>
      <c r="B58" s="186"/>
      <c r="C58" s="187"/>
      <c r="D58" s="150"/>
      <c r="E58" s="188"/>
      <c r="F58" s="189"/>
      <c r="G58" s="189"/>
      <c r="H58" s="189"/>
      <c r="I58" s="189"/>
      <c r="J58" s="67"/>
      <c r="K58" s="190"/>
      <c r="L58" s="190"/>
      <c r="M58" s="190"/>
      <c r="N58" s="190"/>
      <c r="O58" s="190">
        <f>SUM(K58:N58)</f>
        <v>0</v>
      </c>
      <c r="P58" s="144"/>
      <c r="Q58" s="144"/>
      <c r="R58" s="144"/>
      <c r="S58" s="144"/>
      <c r="T58" s="144"/>
    </row>
    <row r="59" spans="1:20" s="31" customFormat="1" ht="14" x14ac:dyDescent="0.25">
      <c r="A59" s="50"/>
      <c r="B59" s="67"/>
      <c r="C59" s="67"/>
      <c r="D59" s="67"/>
      <c r="E59" s="109"/>
      <c r="F59" s="118"/>
      <c r="G59" s="118"/>
      <c r="H59" s="118"/>
      <c r="I59" s="118"/>
      <c r="J59" s="67"/>
      <c r="K59" s="143"/>
      <c r="L59" s="143"/>
      <c r="M59" s="143"/>
      <c r="N59" s="143"/>
      <c r="O59" s="143"/>
      <c r="P59" s="34"/>
      <c r="Q59" s="34"/>
      <c r="R59" s="34"/>
      <c r="S59" s="34"/>
      <c r="T59" s="34"/>
    </row>
    <row r="60" spans="1:20" s="31" customFormat="1" ht="15.75" customHeight="1" x14ac:dyDescent="0.25">
      <c r="A60" s="50"/>
      <c r="B60" s="104" t="s">
        <v>111</v>
      </c>
      <c r="C60" s="273"/>
      <c r="D60" s="273"/>
      <c r="E60" s="141"/>
      <c r="F60" s="195">
        <f>SUM(F58:F58)</f>
        <v>0</v>
      </c>
      <c r="G60" s="195"/>
      <c r="H60" s="195"/>
      <c r="I60" s="195"/>
      <c r="J60" s="67"/>
      <c r="K60" s="196">
        <f>SUM(K58:K58)</f>
        <v>0</v>
      </c>
      <c r="L60" s="196"/>
      <c r="M60" s="196"/>
      <c r="N60" s="196"/>
      <c r="O60" s="196">
        <f>SUM(O58:O58)</f>
        <v>0</v>
      </c>
      <c r="P60" s="34"/>
      <c r="Q60" s="34"/>
      <c r="R60" s="34"/>
      <c r="S60" s="34"/>
      <c r="T60" s="34"/>
    </row>
    <row r="61" spans="1:20" s="31" customFormat="1" ht="15.75" customHeight="1" x14ac:dyDescent="0.25">
      <c r="A61" s="50"/>
      <c r="B61" s="273"/>
      <c r="C61" s="273"/>
      <c r="D61" s="273"/>
      <c r="E61" s="141"/>
      <c r="F61" s="195"/>
      <c r="G61" s="195"/>
      <c r="H61" s="195"/>
      <c r="I61" s="195"/>
      <c r="J61" s="67"/>
      <c r="K61" s="196"/>
      <c r="L61" s="196"/>
      <c r="M61" s="196"/>
      <c r="N61" s="196"/>
      <c r="O61" s="196"/>
      <c r="P61" s="34"/>
      <c r="Q61" s="34"/>
      <c r="R61" s="34"/>
      <c r="S61" s="34"/>
      <c r="T61" s="34"/>
    </row>
    <row r="62" spans="1:20" s="31" customFormat="1" ht="15.75" customHeight="1" x14ac:dyDescent="0.25">
      <c r="A62" s="39"/>
      <c r="B62" s="158" t="s">
        <v>337</v>
      </c>
      <c r="C62" s="157"/>
      <c r="D62" s="157"/>
      <c r="E62" s="148"/>
      <c r="F62" s="101">
        <f t="shared" ref="F62" si="2">SUM(F8+F14+F20+F25+F31+F36+F55+F60)</f>
        <v>-45</v>
      </c>
      <c r="G62" s="101">
        <f t="shared" ref="G62:I62" si="3">SUM(G8+G14+G20+G25+G31+G36+G55+G60)</f>
        <v>-52</v>
      </c>
      <c r="H62" s="101">
        <f t="shared" ref="H62" si="4">SUM(H8+H14+H20+H25+H31+H36+H55+H60)</f>
        <v>0</v>
      </c>
      <c r="I62" s="101">
        <f t="shared" si="3"/>
        <v>0</v>
      </c>
      <c r="J62" s="101"/>
      <c r="K62" s="287">
        <f>SUM(K8,K14,K20,K25,K31,K36,K47,K55,K60)</f>
        <v>-0.3</v>
      </c>
      <c r="L62" s="287">
        <f>SUM(L8,L14,L20,L25,L31,L36,L47,L55,L60)</f>
        <v>-0.5</v>
      </c>
      <c r="M62" s="287">
        <f>SUM(M8,M14,M20,M25,M31,M36,M47,M55,M60)</f>
        <v>0</v>
      </c>
      <c r="N62" s="287">
        <f>SUM(N8,N14,N20,N25,N31,N36,N47,N55,N60)</f>
        <v>0</v>
      </c>
      <c r="O62" s="287">
        <f>SUM(O8,O14,O20,O25,O31,O36,O47,O55,O60)</f>
        <v>-0.8</v>
      </c>
      <c r="P62" s="34"/>
      <c r="Q62" s="34"/>
      <c r="R62" s="34"/>
      <c r="S62" s="34"/>
      <c r="T62" s="34"/>
    </row>
    <row r="63" spans="1:20" s="31" customFormat="1" ht="13.5" customHeight="1" x14ac:dyDescent="0.25">
      <c r="A63" s="39"/>
      <c r="B63" s="60"/>
      <c r="C63" s="60"/>
      <c r="D63" s="157"/>
      <c r="E63" s="148"/>
      <c r="F63" s="139"/>
      <c r="G63" s="139"/>
      <c r="H63" s="139"/>
      <c r="I63" s="139"/>
      <c r="J63" s="67"/>
      <c r="K63" s="61"/>
      <c r="L63" s="61"/>
      <c r="M63" s="61"/>
      <c r="N63" s="61"/>
      <c r="O63" s="61"/>
      <c r="P63" s="34"/>
      <c r="Q63" s="34"/>
      <c r="R63" s="34"/>
      <c r="S63" s="34"/>
      <c r="T63" s="34"/>
    </row>
    <row r="64" spans="1:20" s="31" customFormat="1" ht="14.25" hidden="1" customHeight="1" x14ac:dyDescent="0.25">
      <c r="A64" s="39"/>
      <c r="B64" s="39"/>
      <c r="C64" s="39" t="s">
        <v>331</v>
      </c>
      <c r="D64" s="67"/>
      <c r="E64" s="109"/>
      <c r="F64" s="136">
        <f>E64+F62</f>
        <v>-45</v>
      </c>
      <c r="G64" s="136" t="e">
        <f>#REF!+G62</f>
        <v>#REF!</v>
      </c>
      <c r="H64" s="136" t="e">
        <f>#REF!+H62</f>
        <v>#REF!</v>
      </c>
      <c r="I64" s="136" t="e">
        <f>G64+I62</f>
        <v>#REF!</v>
      </c>
      <c r="J64" s="67"/>
      <c r="K64" s="80"/>
      <c r="L64" s="80"/>
      <c r="M64" s="80"/>
      <c r="N64" s="80"/>
      <c r="O64" s="80"/>
      <c r="P64" s="34"/>
      <c r="Q64" s="34"/>
      <c r="R64" s="34"/>
      <c r="S64" s="34"/>
      <c r="T64" s="34"/>
    </row>
    <row r="65" spans="1:20" s="31" customFormat="1" ht="14.25" hidden="1" customHeight="1" x14ac:dyDescent="0.25">
      <c r="A65" s="39"/>
      <c r="B65" s="39"/>
      <c r="C65" s="39"/>
      <c r="D65" s="67"/>
      <c r="E65" s="109"/>
      <c r="F65" s="136"/>
      <c r="G65" s="136" t="e">
        <f>SUM(E64:G64)</f>
        <v>#REF!</v>
      </c>
      <c r="H65" s="136" t="e">
        <f>SUM(E64:H64)</f>
        <v>#REF!</v>
      </c>
      <c r="I65" s="136" t="e">
        <f>SUM(F64:I64)</f>
        <v>#REF!</v>
      </c>
      <c r="J65" s="67"/>
      <c r="K65" s="80"/>
      <c r="L65" s="80"/>
      <c r="M65" s="80"/>
      <c r="N65" s="80"/>
      <c r="O65" s="80"/>
      <c r="P65" s="34"/>
      <c r="Q65" s="34"/>
      <c r="R65" s="34"/>
      <c r="S65" s="34"/>
      <c r="T65" s="34"/>
    </row>
    <row r="66" spans="1:20" s="31" customFormat="1" ht="14.25" hidden="1" customHeight="1" x14ac:dyDescent="0.25">
      <c r="A66" s="39"/>
      <c r="B66" s="39"/>
      <c r="C66" s="39"/>
      <c r="D66" s="67"/>
      <c r="E66" s="109"/>
      <c r="F66" s="136"/>
      <c r="G66" s="136"/>
      <c r="H66" s="136"/>
      <c r="I66" s="136"/>
      <c r="J66" s="67"/>
      <c r="K66" s="80"/>
      <c r="L66" s="80"/>
      <c r="M66" s="80"/>
      <c r="N66" s="80"/>
      <c r="O66" s="80"/>
      <c r="P66" s="34"/>
      <c r="Q66" s="34"/>
      <c r="R66" s="34"/>
      <c r="S66" s="34"/>
      <c r="T66" s="34"/>
    </row>
    <row r="67" spans="1:20" s="31" customFormat="1" ht="14" x14ac:dyDescent="0.25">
      <c r="A67" s="39"/>
      <c r="B67" s="644"/>
      <c r="C67" s="41" t="s">
        <v>4</v>
      </c>
      <c r="D67" s="104"/>
      <c r="E67" s="109"/>
      <c r="F67" s="39"/>
      <c r="G67" s="39"/>
      <c r="H67" s="39"/>
      <c r="I67" s="39"/>
      <c r="J67" s="67"/>
      <c r="K67" s="80"/>
      <c r="L67" s="80"/>
      <c r="M67" s="80"/>
      <c r="N67" s="80"/>
      <c r="O67" s="80"/>
      <c r="P67" s="34"/>
      <c r="Q67" s="34"/>
      <c r="R67" s="34"/>
      <c r="S67" s="34"/>
      <c r="T67" s="34"/>
    </row>
    <row r="68" spans="1:20" s="31" customFormat="1" ht="14" x14ac:dyDescent="0.25">
      <c r="A68" s="39"/>
      <c r="B68" s="637"/>
      <c r="C68" s="41" t="s">
        <v>5</v>
      </c>
      <c r="D68" s="67"/>
      <c r="E68" s="109"/>
      <c r="F68" s="39"/>
      <c r="G68" s="39"/>
      <c r="H68" s="39"/>
      <c r="I68" s="39"/>
      <c r="J68" s="67"/>
      <c r="K68" s="80"/>
      <c r="L68" s="80"/>
      <c r="M68" s="80"/>
      <c r="N68" s="80"/>
      <c r="O68" s="80"/>
      <c r="P68" s="34"/>
      <c r="Q68" s="34"/>
      <c r="R68" s="34"/>
      <c r="S68" s="34"/>
      <c r="T68" s="34"/>
    </row>
    <row r="69" spans="1:20" s="31" customFormat="1" ht="14" x14ac:dyDescent="0.25">
      <c r="A69" s="39"/>
      <c r="B69" s="41"/>
      <c r="C69" s="41"/>
      <c r="D69" s="67"/>
      <c r="E69" s="109"/>
      <c r="F69" s="39"/>
      <c r="G69" s="39"/>
      <c r="H69" s="39"/>
      <c r="I69" s="39"/>
      <c r="J69" s="67"/>
      <c r="K69" s="80"/>
      <c r="L69" s="80"/>
      <c r="M69" s="80"/>
      <c r="N69" s="80"/>
      <c r="O69" s="80"/>
      <c r="P69" s="34"/>
      <c r="Q69" s="34"/>
      <c r="R69" s="34"/>
      <c r="S69" s="34"/>
      <c r="T69" s="34"/>
    </row>
    <row r="70" spans="1:20" s="31" customFormat="1" ht="14" x14ac:dyDescent="0.25">
      <c r="A70" s="39"/>
      <c r="B70" s="41"/>
      <c r="C70" s="41"/>
      <c r="D70" s="67"/>
      <c r="E70" s="109"/>
      <c r="F70" s="39"/>
      <c r="G70" s="39"/>
      <c r="H70" s="39"/>
      <c r="I70" s="39"/>
      <c r="J70" s="67"/>
      <c r="K70" s="80"/>
      <c r="L70" s="80"/>
      <c r="M70" s="80"/>
      <c r="N70" s="80"/>
      <c r="O70" s="80"/>
      <c r="P70" s="34"/>
      <c r="Q70" s="34"/>
      <c r="R70" s="34"/>
      <c r="S70" s="34"/>
      <c r="T70" s="34"/>
    </row>
    <row r="71" spans="1:20" s="31" customFormat="1" ht="14" x14ac:dyDescent="0.25">
      <c r="A71" s="39"/>
      <c r="B71" s="41"/>
      <c r="C71" s="41"/>
      <c r="D71" s="67"/>
      <c r="E71" s="109"/>
      <c r="F71" s="39"/>
      <c r="G71" s="39"/>
      <c r="H71" s="39"/>
      <c r="I71" s="39"/>
      <c r="J71" s="67"/>
      <c r="K71" s="80"/>
      <c r="L71" s="80"/>
      <c r="M71" s="80"/>
      <c r="N71" s="80"/>
      <c r="O71" s="80"/>
      <c r="P71" s="34"/>
      <c r="Q71" s="34"/>
      <c r="R71" s="34"/>
      <c r="S71" s="34"/>
      <c r="T71" s="34"/>
    </row>
    <row r="93" spans="1:20" s="31" customFormat="1" ht="14" x14ac:dyDescent="0.25">
      <c r="A93" s="39"/>
      <c r="B93" s="669"/>
      <c r="C93" s="41"/>
      <c r="D93" s="67"/>
      <c r="E93" s="109"/>
      <c r="F93" s="39"/>
      <c r="G93" s="39"/>
      <c r="H93" s="39"/>
      <c r="I93" s="39"/>
      <c r="J93" s="67"/>
      <c r="K93" s="80"/>
      <c r="L93" s="80"/>
      <c r="M93" s="80"/>
      <c r="N93" s="80"/>
      <c r="O93" s="80"/>
      <c r="P93" s="34"/>
      <c r="Q93" s="34"/>
      <c r="R93" s="34"/>
      <c r="S93" s="34"/>
      <c r="T93" s="34"/>
    </row>
    <row r="94" spans="1:20" s="31" customFormat="1" ht="15" hidden="1" customHeight="1" x14ac:dyDescent="0.25">
      <c r="A94" s="39"/>
      <c r="B94" s="669"/>
      <c r="C94" s="41"/>
      <c r="D94" s="67"/>
      <c r="E94" s="109"/>
      <c r="F94" s="39"/>
      <c r="G94" s="39"/>
      <c r="H94" s="39"/>
      <c r="I94" s="39"/>
      <c r="J94" s="67"/>
      <c r="K94" s="80"/>
      <c r="L94" s="80"/>
      <c r="M94" s="80"/>
      <c r="N94" s="80"/>
      <c r="O94" s="80"/>
      <c r="P94" s="34"/>
      <c r="Q94" s="34"/>
      <c r="R94" s="34"/>
      <c r="S94" s="34"/>
      <c r="T94" s="34"/>
    </row>
    <row r="95" spans="1:20" s="31" customFormat="1" ht="15" hidden="1" customHeight="1" x14ac:dyDescent="0.25">
      <c r="A95" s="39"/>
      <c r="B95" s="669"/>
      <c r="C95" s="41"/>
      <c r="D95" s="67"/>
      <c r="E95" s="109"/>
      <c r="F95" s="39"/>
      <c r="G95" s="39"/>
      <c r="H95" s="39"/>
      <c r="I95" s="39"/>
      <c r="J95" s="67"/>
      <c r="K95" s="80"/>
      <c r="L95" s="80"/>
      <c r="M95" s="80"/>
      <c r="N95" s="80"/>
      <c r="O95" s="80"/>
      <c r="P95" s="34"/>
      <c r="Q95" s="34"/>
      <c r="R95" s="34"/>
      <c r="S95" s="34"/>
      <c r="T95" s="34"/>
    </row>
    <row r="96" spans="1:20" s="34" customFormat="1" ht="12.75" hidden="1" customHeight="1" x14ac:dyDescent="0.25">
      <c r="D96" s="144"/>
      <c r="E96" s="159"/>
      <c r="J96" s="144"/>
      <c r="K96" s="102"/>
      <c r="L96" s="102"/>
      <c r="M96" s="102"/>
      <c r="N96" s="102"/>
      <c r="O96" s="102"/>
    </row>
    <row r="97" spans="3:15" s="34" customFormat="1" ht="12.75" hidden="1" customHeight="1" x14ac:dyDescent="0.25">
      <c r="D97" s="144"/>
      <c r="E97" s="159"/>
      <c r="J97" s="144"/>
      <c r="K97" s="102"/>
      <c r="L97" s="102"/>
      <c r="M97" s="102"/>
      <c r="N97" s="102"/>
      <c r="O97" s="102"/>
    </row>
    <row r="98" spans="3:15" s="34" customFormat="1" ht="12.75" hidden="1" customHeight="1" x14ac:dyDescent="0.25">
      <c r="C98" s="112" t="s">
        <v>49</v>
      </c>
      <c r="D98" s="112"/>
      <c r="E98" s="113" t="s">
        <v>50</v>
      </c>
      <c r="F98" s="125" t="s">
        <v>53</v>
      </c>
      <c r="G98" s="125" t="s">
        <v>140</v>
      </c>
      <c r="H98" s="125" t="s">
        <v>140</v>
      </c>
      <c r="I98" s="125" t="s">
        <v>140</v>
      </c>
      <c r="J98" s="144"/>
      <c r="K98" s="102"/>
      <c r="L98" s="102"/>
      <c r="M98" s="102"/>
      <c r="N98" s="102"/>
      <c r="O98" s="102"/>
    </row>
    <row r="99" spans="3:15" s="34" customFormat="1" ht="12.75" hidden="1" customHeight="1" x14ac:dyDescent="0.25">
      <c r="C99" s="112"/>
      <c r="D99" s="112"/>
      <c r="E99" s="115" t="s">
        <v>54</v>
      </c>
      <c r="F99" s="204">
        <f t="shared" ref="F99:I101" si="5">SUMIF($E$17:$E$18,$E99,F$17:F$18)</f>
        <v>0</v>
      </c>
      <c r="G99" s="204">
        <f t="shared" si="5"/>
        <v>0</v>
      </c>
      <c r="H99" s="204">
        <f t="shared" si="5"/>
        <v>0</v>
      </c>
      <c r="I99" s="204">
        <f t="shared" si="5"/>
        <v>0</v>
      </c>
      <c r="J99" s="160"/>
      <c r="K99" s="102"/>
      <c r="L99" s="102"/>
      <c r="M99" s="102"/>
      <c r="N99" s="102"/>
      <c r="O99" s="102"/>
    </row>
    <row r="100" spans="3:15" s="34" customFormat="1" ht="12.75" hidden="1" customHeight="1" x14ac:dyDescent="0.25">
      <c r="C100" s="112"/>
      <c r="D100" s="112"/>
      <c r="E100" s="115" t="s">
        <v>55</v>
      </c>
      <c r="F100" s="204">
        <f t="shared" si="5"/>
        <v>0</v>
      </c>
      <c r="G100" s="204">
        <f t="shared" si="5"/>
        <v>0</v>
      </c>
      <c r="H100" s="204">
        <f t="shared" si="5"/>
        <v>0</v>
      </c>
      <c r="I100" s="204">
        <f t="shared" si="5"/>
        <v>0</v>
      </c>
      <c r="J100" s="160"/>
      <c r="K100" s="102"/>
      <c r="L100" s="102"/>
      <c r="M100" s="102"/>
      <c r="N100" s="102"/>
      <c r="O100" s="102"/>
    </row>
    <row r="101" spans="3:15" s="34" customFormat="1" ht="12.75" hidden="1" customHeight="1" x14ac:dyDescent="0.25">
      <c r="C101" s="112"/>
      <c r="D101" s="112"/>
      <c r="E101" s="115" t="s">
        <v>56</v>
      </c>
      <c r="F101" s="204">
        <f t="shared" si="5"/>
        <v>0</v>
      </c>
      <c r="G101" s="204">
        <f t="shared" si="5"/>
        <v>0</v>
      </c>
      <c r="H101" s="204">
        <f t="shared" si="5"/>
        <v>0</v>
      </c>
      <c r="I101" s="204">
        <f t="shared" si="5"/>
        <v>0</v>
      </c>
      <c r="J101" s="160"/>
      <c r="K101" s="102"/>
      <c r="L101" s="102"/>
      <c r="M101" s="102"/>
      <c r="N101" s="102"/>
      <c r="O101" s="102"/>
    </row>
    <row r="102" spans="3:15" s="34" customFormat="1" ht="12.75" hidden="1" customHeight="1" x14ac:dyDescent="0.3">
      <c r="C102" s="112"/>
      <c r="D102" s="112"/>
      <c r="E102" s="114" t="s">
        <v>57</v>
      </c>
      <c r="F102" s="117">
        <f>SUM(F99:F101)</f>
        <v>0</v>
      </c>
      <c r="G102" s="117">
        <f>SUM(G99:G101)</f>
        <v>0</v>
      </c>
      <c r="H102" s="117">
        <f>SUM(H99:H101)</f>
        <v>0</v>
      </c>
      <c r="I102" s="117">
        <f>SUM(I99:I101)</f>
        <v>0</v>
      </c>
      <c r="J102" s="161"/>
      <c r="K102" s="102"/>
      <c r="L102" s="102"/>
      <c r="M102" s="102"/>
      <c r="N102" s="102"/>
      <c r="O102" s="102"/>
    </row>
    <row r="103" spans="3:15" s="34" customFormat="1" ht="12.75" hidden="1" customHeight="1" x14ac:dyDescent="0.25">
      <c r="C103" s="112"/>
      <c r="D103" s="112"/>
      <c r="E103" s="35"/>
      <c r="J103" s="144"/>
      <c r="K103" s="102"/>
      <c r="L103" s="102"/>
      <c r="M103" s="102"/>
      <c r="N103" s="102"/>
      <c r="O103" s="102"/>
    </row>
    <row r="104" spans="3:15" s="34" customFormat="1" ht="12.75" hidden="1" customHeight="1" x14ac:dyDescent="0.25">
      <c r="C104" s="112" t="s">
        <v>12</v>
      </c>
      <c r="D104" s="112"/>
      <c r="E104" s="113" t="s">
        <v>50</v>
      </c>
      <c r="F104" s="125" t="s">
        <v>53</v>
      </c>
      <c r="G104" s="125" t="s">
        <v>140</v>
      </c>
      <c r="H104" s="125" t="s">
        <v>140</v>
      </c>
      <c r="I104" s="125" t="s">
        <v>140</v>
      </c>
      <c r="J104" s="144"/>
      <c r="K104" s="102"/>
      <c r="L104" s="102"/>
      <c r="M104" s="102"/>
      <c r="N104" s="102"/>
      <c r="O104" s="102"/>
    </row>
    <row r="105" spans="3:15" s="34" customFormat="1" ht="12.75" hidden="1" customHeight="1" x14ac:dyDescent="0.25">
      <c r="C105" s="112"/>
      <c r="D105" s="112"/>
      <c r="E105" s="115" t="s">
        <v>54</v>
      </c>
      <c r="F105" s="204" t="e">
        <f>SUMIF(#REF!,$E105,#REF!)</f>
        <v>#REF!</v>
      </c>
      <c r="G105" s="204" t="e">
        <f>SUMIF(#REF!,$E105,#REF!)</f>
        <v>#REF!</v>
      </c>
      <c r="H105" s="204" t="e">
        <f>SUMIF(#REF!,$E105,#REF!)</f>
        <v>#REF!</v>
      </c>
      <c r="I105" s="204" t="e">
        <f>SUMIF(#REF!,$E105,#REF!)</f>
        <v>#REF!</v>
      </c>
      <c r="J105" s="162"/>
      <c r="K105" s="102"/>
      <c r="L105" s="102"/>
      <c r="M105" s="102"/>
      <c r="N105" s="102"/>
      <c r="O105" s="102"/>
    </row>
    <row r="106" spans="3:15" s="34" customFormat="1" ht="12.75" hidden="1" customHeight="1" x14ac:dyDescent="0.25">
      <c r="C106" s="112"/>
      <c r="D106" s="112"/>
      <c r="E106" s="115" t="s">
        <v>55</v>
      </c>
      <c r="F106" s="204" t="e">
        <f>SUMIF(#REF!,$E106,#REF!)</f>
        <v>#REF!</v>
      </c>
      <c r="G106" s="204" t="e">
        <f>SUMIF(#REF!,$E106,#REF!)</f>
        <v>#REF!</v>
      </c>
      <c r="H106" s="204" t="e">
        <f>SUMIF(#REF!,$E106,#REF!)</f>
        <v>#REF!</v>
      </c>
      <c r="I106" s="204" t="e">
        <f>SUMIF(#REF!,$E106,#REF!)</f>
        <v>#REF!</v>
      </c>
      <c r="J106" s="160"/>
      <c r="K106" s="102"/>
      <c r="L106" s="102"/>
      <c r="M106" s="102"/>
      <c r="N106" s="102"/>
      <c r="O106" s="102"/>
    </row>
    <row r="107" spans="3:15" s="34" customFormat="1" ht="12.75" hidden="1" customHeight="1" x14ac:dyDescent="0.25">
      <c r="C107" s="112"/>
      <c r="D107" s="112"/>
      <c r="E107" s="115" t="s">
        <v>56</v>
      </c>
      <c r="F107" s="204" t="e">
        <f>SUMIF(#REF!,$E107,#REF!)</f>
        <v>#REF!</v>
      </c>
      <c r="G107" s="204" t="e">
        <f>SUMIF(#REF!,$E107,#REF!)</f>
        <v>#REF!</v>
      </c>
      <c r="H107" s="204" t="e">
        <f>SUMIF(#REF!,$E107,#REF!)</f>
        <v>#REF!</v>
      </c>
      <c r="I107" s="204" t="e">
        <f>SUMIF(#REF!,$E107,#REF!)</f>
        <v>#REF!</v>
      </c>
      <c r="J107" s="160"/>
      <c r="K107" s="102"/>
      <c r="L107" s="102"/>
      <c r="M107" s="102"/>
      <c r="N107" s="102"/>
      <c r="O107" s="102"/>
    </row>
    <row r="108" spans="3:15" s="34" customFormat="1" ht="12.75" hidden="1" customHeight="1" x14ac:dyDescent="0.3">
      <c r="C108" s="112"/>
      <c r="D108" s="112"/>
      <c r="E108" s="114" t="s">
        <v>57</v>
      </c>
      <c r="F108" s="117" t="e">
        <f>SUM(F105:F107)</f>
        <v>#REF!</v>
      </c>
      <c r="G108" s="117" t="e">
        <f>SUM(G105:G107)</f>
        <v>#REF!</v>
      </c>
      <c r="H108" s="117" t="e">
        <f>SUM(H105:H107)</f>
        <v>#REF!</v>
      </c>
      <c r="I108" s="117" t="e">
        <f>SUM(I105:I107)</f>
        <v>#REF!</v>
      </c>
      <c r="J108" s="161"/>
      <c r="K108" s="102"/>
      <c r="L108" s="102"/>
      <c r="M108" s="102"/>
      <c r="N108" s="102"/>
      <c r="O108" s="102"/>
    </row>
    <row r="109" spans="3:15" s="34" customFormat="1" ht="12.75" hidden="1" customHeight="1" x14ac:dyDescent="0.25">
      <c r="C109" s="112"/>
      <c r="D109" s="112"/>
      <c r="E109" s="35"/>
      <c r="J109" s="144"/>
      <c r="K109" s="102"/>
      <c r="L109" s="102"/>
      <c r="M109" s="102"/>
      <c r="N109" s="102"/>
      <c r="O109" s="102"/>
    </row>
    <row r="110" spans="3:15" s="34" customFormat="1" ht="12.75" hidden="1" customHeight="1" x14ac:dyDescent="0.25">
      <c r="C110" s="112" t="s">
        <v>332</v>
      </c>
      <c r="D110" s="112"/>
      <c r="E110" s="113" t="s">
        <v>50</v>
      </c>
      <c r="F110" s="125" t="s">
        <v>53</v>
      </c>
      <c r="G110" s="125" t="s">
        <v>140</v>
      </c>
      <c r="H110" s="125" t="s">
        <v>140</v>
      </c>
      <c r="I110" s="125" t="s">
        <v>140</v>
      </c>
      <c r="J110" s="144"/>
      <c r="K110" s="102"/>
      <c r="L110" s="102"/>
      <c r="M110" s="102"/>
      <c r="N110" s="102"/>
      <c r="O110" s="102"/>
    </row>
    <row r="111" spans="3:15" s="34" customFormat="1" ht="12.75" hidden="1" customHeight="1" x14ac:dyDescent="0.25">
      <c r="E111" s="115" t="s">
        <v>54</v>
      </c>
      <c r="F111" s="204">
        <f t="shared" ref="F111:I113" si="6">SUMIF($E$58:$E$58,$E111,F$58:F$58)</f>
        <v>0</v>
      </c>
      <c r="G111" s="204">
        <f t="shared" si="6"/>
        <v>0</v>
      </c>
      <c r="H111" s="204">
        <f t="shared" si="6"/>
        <v>0</v>
      </c>
      <c r="I111" s="204">
        <f t="shared" si="6"/>
        <v>0</v>
      </c>
      <c r="J111" s="160"/>
      <c r="K111" s="102"/>
      <c r="L111" s="102"/>
      <c r="M111" s="102"/>
      <c r="N111" s="102"/>
      <c r="O111" s="102"/>
    </row>
    <row r="112" spans="3:15" s="34" customFormat="1" ht="12.75" hidden="1" customHeight="1" x14ac:dyDescent="0.25">
      <c r="E112" s="115" t="s">
        <v>55</v>
      </c>
      <c r="F112" s="204">
        <f t="shared" si="6"/>
        <v>0</v>
      </c>
      <c r="G112" s="204">
        <f t="shared" si="6"/>
        <v>0</v>
      </c>
      <c r="H112" s="204">
        <f t="shared" si="6"/>
        <v>0</v>
      </c>
      <c r="I112" s="204">
        <f t="shared" si="6"/>
        <v>0</v>
      </c>
      <c r="J112" s="160"/>
      <c r="K112" s="102"/>
      <c r="L112" s="102"/>
      <c r="M112" s="102"/>
      <c r="N112" s="102"/>
      <c r="O112" s="102"/>
    </row>
    <row r="113" spans="1:20" s="34" customFormat="1" ht="12.75" hidden="1" customHeight="1" x14ac:dyDescent="0.25">
      <c r="E113" s="115" t="s">
        <v>56</v>
      </c>
      <c r="F113" s="204">
        <f t="shared" si="6"/>
        <v>0</v>
      </c>
      <c r="G113" s="204">
        <f t="shared" si="6"/>
        <v>0</v>
      </c>
      <c r="H113" s="204">
        <f t="shared" si="6"/>
        <v>0</v>
      </c>
      <c r="I113" s="204">
        <f t="shared" si="6"/>
        <v>0</v>
      </c>
      <c r="J113" s="160"/>
      <c r="K113" s="102"/>
      <c r="L113" s="102"/>
      <c r="M113" s="102"/>
      <c r="N113" s="102"/>
      <c r="O113" s="102"/>
    </row>
    <row r="114" spans="1:20" s="34" customFormat="1" ht="12.75" hidden="1" customHeight="1" x14ac:dyDescent="0.3">
      <c r="E114" s="114" t="s">
        <v>57</v>
      </c>
      <c r="F114" s="117">
        <f>SUM(F111:F113)</f>
        <v>0</v>
      </c>
      <c r="G114" s="117">
        <f>SUM(G111:G113)</f>
        <v>0</v>
      </c>
      <c r="H114" s="117">
        <f>SUM(H111:H113)</f>
        <v>0</v>
      </c>
      <c r="I114" s="117">
        <f>SUM(I111:I113)</f>
        <v>0</v>
      </c>
      <c r="J114" s="161"/>
      <c r="K114" s="102"/>
      <c r="L114" s="102"/>
      <c r="M114" s="102"/>
      <c r="N114" s="102"/>
      <c r="O114" s="102"/>
    </row>
    <row r="115" spans="1:20" s="34" customFormat="1" ht="12.75" hidden="1" customHeight="1" x14ac:dyDescent="0.25">
      <c r="D115" s="144"/>
      <c r="E115" s="159"/>
      <c r="J115" s="144"/>
      <c r="K115" s="102"/>
      <c r="L115" s="102"/>
      <c r="M115" s="102"/>
      <c r="N115" s="102"/>
      <c r="O115" s="102"/>
    </row>
    <row r="116" spans="1:20" s="34" customFormat="1" ht="12.75" hidden="1" customHeight="1" x14ac:dyDescent="0.25">
      <c r="D116" s="144"/>
      <c r="E116" s="159"/>
      <c r="J116" s="144"/>
      <c r="K116" s="102"/>
      <c r="L116" s="102"/>
      <c r="M116" s="102"/>
      <c r="N116" s="102"/>
      <c r="O116" s="102"/>
    </row>
    <row r="117" spans="1:20" s="31" customFormat="1" ht="14.25" hidden="1" customHeight="1" x14ac:dyDescent="0.25">
      <c r="A117" s="39"/>
      <c r="B117" s="132" t="s">
        <v>113</v>
      </c>
      <c r="C117" s="132"/>
      <c r="D117" s="144"/>
      <c r="E117" s="159"/>
      <c r="F117" s="134">
        <v>0</v>
      </c>
      <c r="G117" s="134">
        <v>0</v>
      </c>
      <c r="H117" s="134">
        <v>0</v>
      </c>
      <c r="I117" s="134">
        <v>0</v>
      </c>
      <c r="J117" s="67"/>
      <c r="K117" s="80"/>
      <c r="L117" s="80"/>
      <c r="M117" s="80"/>
      <c r="N117" s="80"/>
      <c r="O117" s="80"/>
      <c r="P117" s="34"/>
      <c r="Q117" s="34"/>
      <c r="R117" s="34"/>
      <c r="S117" s="34"/>
      <c r="T117" s="34"/>
    </row>
    <row r="118" spans="1:20" s="31" customFormat="1" ht="14.25" hidden="1" customHeight="1" x14ac:dyDescent="0.25">
      <c r="A118" s="39"/>
      <c r="B118" s="132"/>
      <c r="C118" s="132"/>
      <c r="D118" s="144"/>
      <c r="E118" s="159"/>
      <c r="F118" s="132"/>
      <c r="G118" s="132"/>
      <c r="H118" s="132"/>
      <c r="I118" s="132"/>
      <c r="J118" s="67"/>
      <c r="K118" s="80"/>
      <c r="L118" s="80"/>
      <c r="M118" s="80"/>
      <c r="N118" s="80"/>
      <c r="O118" s="80"/>
      <c r="P118" s="34"/>
      <c r="Q118" s="34"/>
      <c r="R118" s="34"/>
      <c r="S118" s="34"/>
      <c r="T118" s="34"/>
    </row>
    <row r="119" spans="1:20" s="31" customFormat="1" ht="14.25" hidden="1" customHeight="1" x14ac:dyDescent="0.25">
      <c r="A119" s="39"/>
      <c r="B119" s="132" t="s">
        <v>114</v>
      </c>
      <c r="C119" s="132"/>
      <c r="D119" s="144"/>
      <c r="E119" s="159"/>
      <c r="F119" s="129">
        <f>F62-F117</f>
        <v>-45</v>
      </c>
      <c r="G119" s="129">
        <f>G62-G117</f>
        <v>-52</v>
      </c>
      <c r="H119" s="129">
        <f>H62-H117</f>
        <v>0</v>
      </c>
      <c r="I119" s="129">
        <f>I62-I117</f>
        <v>0</v>
      </c>
      <c r="J119" s="67"/>
      <c r="K119" s="80"/>
      <c r="L119" s="80"/>
      <c r="M119" s="80"/>
      <c r="N119" s="80"/>
      <c r="O119" s="80"/>
      <c r="P119" s="34"/>
      <c r="Q119" s="34"/>
      <c r="R119" s="34"/>
      <c r="S119" s="34"/>
      <c r="T119" s="34"/>
    </row>
    <row r="120" spans="1:20" s="31" customFormat="1" ht="14.25" hidden="1" customHeight="1" x14ac:dyDescent="0.25">
      <c r="A120" s="39"/>
      <c r="B120" s="39"/>
      <c r="C120" s="39"/>
      <c r="D120" s="67"/>
      <c r="E120" s="109"/>
      <c r="F120" s="39"/>
      <c r="G120" s="39"/>
      <c r="H120" s="39"/>
      <c r="I120" s="39"/>
      <c r="J120" s="67"/>
      <c r="K120" s="80"/>
      <c r="L120" s="80"/>
      <c r="M120" s="80"/>
      <c r="N120" s="80"/>
      <c r="O120" s="80"/>
      <c r="P120" s="34"/>
      <c r="Q120" s="34"/>
      <c r="R120" s="34"/>
      <c r="S120" s="34"/>
      <c r="T120" s="34"/>
    </row>
    <row r="121" spans="1:20" s="31" customFormat="1" ht="14" x14ac:dyDescent="0.25">
      <c r="A121" s="39"/>
      <c r="B121" s="39"/>
      <c r="C121" s="39"/>
      <c r="D121" s="67"/>
      <c r="E121" s="109"/>
      <c r="F121" s="39"/>
      <c r="G121" s="39"/>
      <c r="H121" s="39"/>
      <c r="I121" s="39"/>
      <c r="J121" s="67"/>
      <c r="K121" s="80"/>
      <c r="L121" s="80"/>
      <c r="M121" s="80"/>
      <c r="N121" s="80"/>
      <c r="O121" s="80"/>
      <c r="P121" s="34"/>
      <c r="Q121" s="34"/>
      <c r="R121" s="34"/>
      <c r="S121" s="34"/>
      <c r="T121" s="34"/>
    </row>
    <row r="122" spans="1:20" s="31" customFormat="1" ht="14" x14ac:dyDescent="0.25">
      <c r="A122" s="39"/>
      <c r="B122" s="39"/>
      <c r="C122" s="39"/>
      <c r="D122" s="67"/>
      <c r="E122" s="109"/>
      <c r="F122" s="39"/>
      <c r="G122" s="39"/>
      <c r="H122" s="39"/>
      <c r="I122" s="39"/>
      <c r="J122" s="67"/>
      <c r="K122" s="80"/>
      <c r="L122" s="80"/>
      <c r="M122" s="80"/>
      <c r="N122" s="80"/>
      <c r="O122" s="80"/>
      <c r="P122" s="34"/>
      <c r="Q122" s="34"/>
      <c r="R122" s="34"/>
      <c r="S122" s="34"/>
      <c r="T122" s="34"/>
    </row>
    <row r="123" spans="1:20" s="31" customFormat="1" ht="14" x14ac:dyDescent="0.25">
      <c r="A123" s="39"/>
      <c r="B123" s="39"/>
      <c r="C123" s="39"/>
      <c r="D123" s="67"/>
      <c r="E123" s="109"/>
      <c r="F123" s="39"/>
      <c r="G123" s="39"/>
      <c r="H123" s="39"/>
      <c r="I123" s="39"/>
      <c r="J123" s="67"/>
      <c r="K123" s="80"/>
      <c r="L123" s="80"/>
      <c r="M123" s="80"/>
      <c r="N123" s="80"/>
      <c r="O123" s="80"/>
      <c r="P123" s="34"/>
      <c r="Q123" s="34"/>
      <c r="R123" s="34"/>
      <c r="S123" s="34"/>
      <c r="T123" s="34"/>
    </row>
    <row r="124" spans="1:20" s="31" customFormat="1" ht="14" x14ac:dyDescent="0.25">
      <c r="A124" s="39"/>
      <c r="B124" s="39"/>
      <c r="C124" s="39"/>
      <c r="D124" s="67"/>
      <c r="E124" s="109"/>
      <c r="F124" s="39"/>
      <c r="G124" s="39"/>
      <c r="H124" s="39"/>
      <c r="I124" s="39"/>
      <c r="J124" s="67"/>
      <c r="K124" s="80"/>
      <c r="L124" s="80"/>
      <c r="M124" s="80"/>
      <c r="N124" s="80"/>
      <c r="O124" s="80"/>
      <c r="P124" s="34"/>
      <c r="Q124" s="34"/>
      <c r="R124" s="34"/>
      <c r="S124" s="34"/>
      <c r="T124" s="34"/>
    </row>
    <row r="125" spans="1:20" s="31" customFormat="1" ht="14" x14ac:dyDescent="0.25">
      <c r="A125" s="39"/>
      <c r="B125" s="39"/>
      <c r="C125" s="39"/>
      <c r="D125" s="67"/>
      <c r="E125" s="109"/>
      <c r="F125" s="39"/>
      <c r="G125" s="39"/>
      <c r="H125" s="39"/>
      <c r="I125" s="39"/>
      <c r="J125" s="67"/>
      <c r="K125" s="80"/>
      <c r="L125" s="80"/>
      <c r="M125" s="80"/>
      <c r="N125" s="80"/>
      <c r="O125" s="80"/>
      <c r="P125" s="34"/>
      <c r="Q125" s="34"/>
      <c r="R125" s="34"/>
      <c r="S125" s="34"/>
      <c r="T125" s="34"/>
    </row>
    <row r="126" spans="1:20" s="31" customFormat="1" ht="14" x14ac:dyDescent="0.25">
      <c r="A126" s="39"/>
      <c r="B126" s="39"/>
      <c r="C126" s="39"/>
      <c r="D126" s="67"/>
      <c r="E126" s="109"/>
      <c r="F126" s="39"/>
      <c r="G126" s="39"/>
      <c r="H126" s="39"/>
      <c r="I126" s="39"/>
      <c r="J126" s="67"/>
      <c r="K126" s="80"/>
      <c r="L126" s="80"/>
      <c r="M126" s="80"/>
      <c r="N126" s="80"/>
      <c r="O126" s="80"/>
      <c r="P126" s="34"/>
      <c r="Q126" s="34"/>
      <c r="R126" s="34"/>
      <c r="S126" s="34"/>
      <c r="T126" s="34"/>
    </row>
    <row r="127" spans="1:20" s="31" customFormat="1" ht="14" x14ac:dyDescent="0.25">
      <c r="A127" s="39"/>
      <c r="B127" s="39"/>
      <c r="C127" s="39"/>
      <c r="D127" s="67"/>
      <c r="E127" s="109"/>
      <c r="F127" s="39"/>
      <c r="G127" s="39"/>
      <c r="H127" s="39"/>
      <c r="I127" s="39"/>
      <c r="J127" s="67"/>
      <c r="K127" s="80"/>
      <c r="L127" s="80"/>
      <c r="M127" s="80"/>
      <c r="N127" s="80"/>
      <c r="O127" s="80"/>
      <c r="P127" s="34"/>
      <c r="Q127" s="34"/>
      <c r="R127" s="34"/>
      <c r="S127" s="34"/>
      <c r="T127" s="34"/>
    </row>
    <row r="128" spans="1:20" s="31" customFormat="1" ht="14" x14ac:dyDescent="0.25">
      <c r="A128" s="39"/>
      <c r="B128" s="39"/>
      <c r="C128" s="39"/>
      <c r="D128" s="67"/>
      <c r="E128" s="109"/>
      <c r="F128" s="39"/>
      <c r="G128" s="39"/>
      <c r="H128" s="39"/>
      <c r="I128" s="39"/>
      <c r="J128" s="67"/>
      <c r="K128" s="80"/>
      <c r="L128" s="80"/>
      <c r="M128" s="80"/>
      <c r="N128" s="80"/>
      <c r="O128" s="80"/>
      <c r="P128" s="34"/>
      <c r="Q128" s="34"/>
      <c r="R128" s="34"/>
      <c r="S128" s="34"/>
      <c r="T128" s="34"/>
    </row>
    <row r="129" spans="1:20" s="31" customFormat="1" ht="14" x14ac:dyDescent="0.25">
      <c r="A129" s="39"/>
      <c r="B129" s="39"/>
      <c r="C129" s="39"/>
      <c r="D129" s="67"/>
      <c r="E129" s="109"/>
      <c r="F129" s="39"/>
      <c r="G129" s="39"/>
      <c r="H129" s="39"/>
      <c r="I129" s="39"/>
      <c r="J129" s="67"/>
      <c r="K129" s="80"/>
      <c r="L129" s="80"/>
      <c r="M129" s="80"/>
      <c r="N129" s="80"/>
      <c r="O129" s="80"/>
      <c r="P129" s="34"/>
      <c r="Q129" s="34"/>
      <c r="R129" s="34"/>
      <c r="S129" s="34"/>
      <c r="T129" s="34"/>
    </row>
    <row r="130" spans="1:20" s="31" customFormat="1" x14ac:dyDescent="0.25">
      <c r="A130" s="34"/>
      <c r="B130" s="34"/>
      <c r="C130" s="34"/>
      <c r="D130" s="144"/>
      <c r="E130" s="159"/>
      <c r="F130" s="34"/>
      <c r="G130" s="34"/>
      <c r="H130" s="34"/>
      <c r="I130" s="34"/>
      <c r="J130" s="144"/>
      <c r="K130" s="102"/>
      <c r="L130" s="102"/>
      <c r="M130" s="102"/>
      <c r="N130" s="102"/>
      <c r="O130" s="102"/>
      <c r="P130" s="34"/>
      <c r="Q130" s="34"/>
      <c r="R130" s="34"/>
      <c r="S130" s="34"/>
      <c r="T130" s="34"/>
    </row>
    <row r="131" spans="1:20" s="31" customFormat="1" x14ac:dyDescent="0.25">
      <c r="A131" s="34"/>
      <c r="B131" s="34"/>
      <c r="C131" s="34"/>
      <c r="D131" s="144"/>
      <c r="E131" s="159"/>
      <c r="F131" s="34"/>
      <c r="G131" s="34"/>
      <c r="H131" s="34"/>
      <c r="I131" s="34"/>
      <c r="J131" s="144"/>
      <c r="K131" s="102"/>
      <c r="L131" s="102"/>
      <c r="M131" s="102"/>
      <c r="N131" s="102"/>
      <c r="O131" s="102"/>
      <c r="P131" s="34"/>
      <c r="Q131" s="34"/>
      <c r="R131" s="34"/>
      <c r="S131" s="34"/>
      <c r="T131" s="34"/>
    </row>
    <row r="132" spans="1:20" s="31" customFormat="1" x14ac:dyDescent="0.25">
      <c r="A132" s="34"/>
      <c r="B132" s="34"/>
      <c r="C132" s="34"/>
      <c r="D132" s="144"/>
      <c r="E132" s="159"/>
      <c r="F132" s="34"/>
      <c r="G132" s="34"/>
      <c r="H132" s="34"/>
      <c r="I132" s="34"/>
      <c r="J132" s="144"/>
      <c r="K132" s="102"/>
      <c r="L132" s="102"/>
      <c r="M132" s="102"/>
      <c r="N132" s="102"/>
      <c r="O132" s="102"/>
      <c r="P132" s="34"/>
      <c r="Q132" s="34"/>
      <c r="R132" s="34"/>
      <c r="S132" s="34"/>
      <c r="T132" s="34"/>
    </row>
    <row r="133" spans="1:20" s="31" customFormat="1" x14ac:dyDescent="0.25">
      <c r="A133" s="34"/>
      <c r="B133" s="34"/>
      <c r="C133" s="34"/>
      <c r="D133" s="144"/>
      <c r="E133" s="159"/>
      <c r="F133" s="34"/>
      <c r="G133" s="34"/>
      <c r="H133" s="34"/>
      <c r="I133" s="34"/>
      <c r="J133" s="144"/>
      <c r="K133" s="102"/>
      <c r="L133" s="102"/>
      <c r="M133" s="102"/>
      <c r="N133" s="102"/>
      <c r="O133" s="102"/>
      <c r="P133" s="34"/>
      <c r="Q133" s="34"/>
      <c r="R133" s="34"/>
      <c r="S133" s="34"/>
      <c r="T133" s="34"/>
    </row>
    <row r="134" spans="1:20" s="31" customFormat="1" x14ac:dyDescent="0.25">
      <c r="A134" s="34"/>
      <c r="B134" s="34"/>
      <c r="C134" s="34"/>
      <c r="D134" s="144"/>
      <c r="E134" s="159"/>
      <c r="F134" s="34"/>
      <c r="G134" s="34"/>
      <c r="H134" s="34"/>
      <c r="I134" s="34"/>
      <c r="J134" s="144"/>
      <c r="K134" s="102"/>
      <c r="L134" s="102"/>
      <c r="M134" s="102"/>
      <c r="N134" s="102"/>
      <c r="O134" s="102"/>
      <c r="P134" s="34"/>
      <c r="Q134" s="34"/>
      <c r="R134" s="34"/>
      <c r="S134" s="34"/>
      <c r="T134" s="34"/>
    </row>
    <row r="135" spans="1:20" s="31" customFormat="1" x14ac:dyDescent="0.25">
      <c r="A135" s="34"/>
      <c r="B135" s="34"/>
      <c r="C135" s="34"/>
      <c r="D135" s="144"/>
      <c r="E135" s="159"/>
      <c r="F135" s="34"/>
      <c r="G135" s="34"/>
      <c r="H135" s="34"/>
      <c r="I135" s="34"/>
      <c r="J135" s="144"/>
      <c r="K135" s="102"/>
      <c r="L135" s="102"/>
      <c r="M135" s="102"/>
      <c r="N135" s="102"/>
      <c r="O135" s="102"/>
      <c r="P135" s="34"/>
      <c r="Q135" s="34"/>
      <c r="R135" s="34"/>
      <c r="S135" s="34"/>
      <c r="T135" s="34"/>
    </row>
  </sheetData>
  <customSheetViews>
    <customSheetView guid="{242A1D50-B023-4375-88F3-03330C83BB86}" scale="80" showPageBreaks="1" showGridLines="0" fitToPage="1" printArea="1" hiddenRows="1" topLeftCell="E1">
      <pane ySplit="3" topLeftCell="A79" activePane="bottomLeft" state="frozen"/>
      <selection pane="bottomLeft" activeCell="C28" sqref="C28"/>
      <rowBreaks count="2" manualBreakCount="2">
        <brk id="33" max="15" man="1"/>
        <brk id="54" max="15" man="1"/>
      </rowBreaks>
      <pageMargins left="0" right="0" top="0" bottom="0" header="0" footer="0"/>
      <pageSetup paperSize="9" scale="74"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showGridLines="0" fitToPage="1" hiddenRows="1" topLeftCell="E1">
      <pane ySplit="3" topLeftCell="A79" activePane="bottomLeft" state="frozen"/>
      <selection pane="bottomLeft" activeCell="C28" sqref="C28"/>
      <rowBreaks count="2" manualBreakCount="2">
        <brk id="33" max="15" man="1"/>
        <brk id="54" max="15" man="1"/>
      </rowBreaks>
      <pageMargins left="0" right="0" top="0" bottom="0" header="0" footer="0"/>
      <pageSetup paperSize="9" scale="74"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80" showGridLines="0" fitToPage="1" hiddenRows="1" topLeftCell="E1">
      <pane ySplit="3" topLeftCell="A79" activePane="bottomLeft" state="frozen"/>
      <selection pane="bottomLeft" activeCell="C28" sqref="C28"/>
      <rowBreaks count="2" manualBreakCount="2">
        <brk id="33" max="15" man="1"/>
        <brk id="54" max="15" man="1"/>
      </rowBreaks>
      <pageMargins left="0" right="0" top="0" bottom="0" header="0" footer="0"/>
      <pageSetup paperSize="9" scale="74"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80" showGridLines="0" fitToPage="1" hiddenRows="1" topLeftCell="E1">
      <pane ySplit="3" topLeftCell="A79" activePane="bottomLeft" state="frozen"/>
      <selection pane="bottomLeft" activeCell="C28" sqref="C28"/>
      <rowBreaks count="2" manualBreakCount="2">
        <brk id="33" max="15" man="1"/>
        <brk id="54" max="15" man="1"/>
      </rowBreaks>
      <pageMargins left="0" right="0" top="0" bottom="0" header="0" footer="0"/>
      <pageSetup paperSize="9" scale="74"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80" showGridLines="0" fitToPage="1" hiddenRows="1" topLeftCell="E1">
      <pane ySplit="3" topLeftCell="A79" activePane="bottomLeft" state="frozen"/>
      <selection pane="bottomLeft" activeCell="C28" sqref="C28"/>
      <rowBreaks count="2" manualBreakCount="2">
        <brk id="33" max="15" man="1"/>
        <brk id="54" max="15" man="1"/>
      </rowBreaks>
      <pageMargins left="0" right="0" top="0" bottom="0" header="0" footer="0"/>
      <pageSetup paperSize="9" scale="74"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80" showGridLines="0" fitToPage="1" printArea="1" hiddenRows="1">
      <pane ySplit="3" topLeftCell="A4" activePane="bottomLeft" state="frozen"/>
      <selection pane="bottomLeft" activeCell="U55" sqref="U55"/>
      <rowBreaks count="2" manualBreakCount="2">
        <brk id="33" max="15" man="1"/>
        <brk id="54" max="15" man="1"/>
      </rowBreaks>
      <pageMargins left="0" right="0" top="0" bottom="0" header="0" footer="0"/>
      <pageSetup paperSize="9" scale="74"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80" showPageBreaks="1" showGridLines="0" fitToPage="1" printArea="1" hiddenRows="1">
      <pane ySplit="3" topLeftCell="A43" activePane="bottomLeft" state="frozen"/>
      <selection pane="bottomLeft" activeCell="G46" sqref="G46"/>
      <rowBreaks count="2" manualBreakCount="2">
        <brk id="33" max="15" man="1"/>
        <brk id="54" max="15" man="1"/>
      </rowBreaks>
      <pageMargins left="0" right="0" top="0" bottom="0" header="0" footer="0"/>
      <pageSetup paperSize="9" scale="74" fitToHeight="0" orientation="landscape" r:id="rId7"/>
      <headerFooter alignWithMargins="0">
        <oddHeader>&amp;C&amp;"Arial,Bold"General Fund Budget Proposals Summary&amp;R&amp;"Arial,Bold"Appendix 3</oddHeader>
        <oddFooter>&amp;C&amp;P of &amp;N</oddFooter>
      </headerFooter>
    </customSheetView>
  </customSheetViews>
  <conditionalFormatting sqref="E30:E32">
    <cfRule type="cellIs" dxfId="15" priority="232" stopIfTrue="1" operator="equal">
      <formula>0</formula>
    </cfRule>
  </conditionalFormatting>
  <conditionalFormatting sqref="E35:F48">
    <cfRule type="cellIs" dxfId="14" priority="155" stopIfTrue="1" operator="equal">
      <formula>0</formula>
    </cfRule>
  </conditionalFormatting>
  <conditionalFormatting sqref="E6:I6 K6:O6 K8:O10 E8:I18 K11:L18 K20:O21 E20:I25 K25:O25 E28:I29 O28:O29 K30:O32 K35:O37 K39:N39 K43:N45 K47:O48 E50:I53 O50:O53 K51:N53 E55:I56 K55:O56 E58:I58 K60:O61 E60:I63 G62:O62 K63:O63 F117:I117">
    <cfRule type="cellIs" dxfId="13" priority="57" stopIfTrue="1" operator="equal">
      <formula>0</formula>
    </cfRule>
  </conditionalFormatting>
  <conditionalFormatting sqref="F23">
    <cfRule type="cellIs" dxfId="12" priority="8" stopIfTrue="1" operator="equal">
      <formula>0</formula>
    </cfRule>
  </conditionalFormatting>
  <conditionalFormatting sqref="F30:F33">
    <cfRule type="cellIs" dxfId="11" priority="1" stopIfTrue="1" operator="equal">
      <formula>0</formula>
    </cfRule>
  </conditionalFormatting>
  <conditionalFormatting sqref="G30:I48">
    <cfRule type="cellIs" dxfId="10" priority="6" stopIfTrue="1" operator="equal">
      <formula>0</formula>
    </cfRule>
  </conditionalFormatting>
  <conditionalFormatting sqref="J34">
    <cfRule type="cellIs" dxfId="9" priority="7" stopIfTrue="1" operator="equal">
      <formula>0</formula>
    </cfRule>
  </conditionalFormatting>
  <conditionalFormatting sqref="M12:M18">
    <cfRule type="cellIs" dxfId="8" priority="2" stopIfTrue="1" operator="equal">
      <formula>0</formula>
    </cfRule>
  </conditionalFormatting>
  <conditionalFormatting sqref="M23:O23">
    <cfRule type="cellIs" dxfId="7" priority="9" stopIfTrue="1" operator="equal">
      <formula>0</formula>
    </cfRule>
  </conditionalFormatting>
  <conditionalFormatting sqref="N12:O16">
    <cfRule type="cellIs" dxfId="6" priority="240" stopIfTrue="1" operator="equal">
      <formula>0</formula>
    </cfRule>
  </conditionalFormatting>
  <conditionalFormatting sqref="N17:P18">
    <cfRule type="cellIs" dxfId="5" priority="356" stopIfTrue="1" operator="equal">
      <formula>0</formula>
    </cfRule>
  </conditionalFormatting>
  <conditionalFormatting sqref="O11 E33:F33">
    <cfRule type="cellIs" dxfId="4" priority="496" stopIfTrue="1" operator="equal">
      <formula>0</formula>
    </cfRule>
  </conditionalFormatting>
  <conditionalFormatting sqref="O24">
    <cfRule type="cellIs" dxfId="3" priority="481" stopIfTrue="1" operator="equal">
      <formula>0</formula>
    </cfRule>
  </conditionalFormatting>
  <conditionalFormatting sqref="O34">
    <cfRule type="cellIs" dxfId="2" priority="5" stopIfTrue="1" operator="equal">
      <formula>0</formula>
    </cfRule>
  </conditionalFormatting>
  <conditionalFormatting sqref="O39:O46">
    <cfRule type="cellIs" dxfId="1" priority="350" stopIfTrue="1" operator="equal">
      <formula>0</formula>
    </cfRule>
  </conditionalFormatting>
  <conditionalFormatting sqref="O58">
    <cfRule type="cellIs" dxfId="0" priority="22" stopIfTrue="1" operator="equal">
      <formula>0</formula>
    </cfRule>
  </conditionalFormatting>
  <pageMargins left="0.74803149606299213" right="0.74803149606299213" top="0.98425196850393704" bottom="0.98425196850393704" header="0.51181102362204722" footer="0.51181102362204722"/>
  <pageSetup paperSize="9" scale="74" fitToHeight="0" orientation="landscape" r:id="rId8"/>
  <headerFooter alignWithMargins="0">
    <oddHeader>&amp;C&amp;"Arial,Bold"General Fund Budget Proposals Summary&amp;R&amp;"Arial,Bold"Appendix 3</oddHeader>
    <oddFooter>&amp;C&amp;P of &amp;N</oddFooter>
  </headerFooter>
  <rowBreaks count="2" manualBreakCount="2">
    <brk id="26" max="14" man="1"/>
    <brk id="69" max="1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33A2-8669-4D73-BE9E-CCA840B6ED76}">
  <dimension ref="A1:E9"/>
  <sheetViews>
    <sheetView workbookViewId="0">
      <selection activeCell="B4" sqref="B4"/>
    </sheetView>
  </sheetViews>
  <sheetFormatPr defaultRowHeight="12.5" x14ac:dyDescent="0.25"/>
  <cols>
    <col min="2" max="2" width="13.81640625" bestFit="1" customWidth="1"/>
    <col min="3" max="3" width="13" bestFit="1" customWidth="1"/>
  </cols>
  <sheetData>
    <row r="1" spans="1:5" ht="13" x14ac:dyDescent="0.3">
      <c r="A1" s="722" t="s">
        <v>338</v>
      </c>
    </row>
    <row r="2" spans="1:5" ht="13" x14ac:dyDescent="0.3">
      <c r="A2" s="722"/>
      <c r="B2" t="s">
        <v>339</v>
      </c>
      <c r="C2" t="s">
        <v>340</v>
      </c>
    </row>
    <row r="3" spans="1:5" ht="13" x14ac:dyDescent="0.3">
      <c r="B3" s="722" t="s">
        <v>341</v>
      </c>
      <c r="C3" s="722" t="s">
        <v>342</v>
      </c>
      <c r="E3" t="s">
        <v>343</v>
      </c>
    </row>
    <row r="4" spans="1:5" ht="13" x14ac:dyDescent="0.3">
      <c r="B4" s="722" t="e">
        <f>SUM('Comm &amp; Citizen Services'!#REF!,IT!#REF!,'Economy, Regen &amp; Sustainability'!#REF!,'Corporate Property'!#REF!,'Planning &amp; Regulatory'!#REF!,'Corp Comms'!#REF!,'Comm Safety'!#REF!,'Hsg Services'!#REF!,People!#REF!,Companies!#REF!,'Fin Serv'!#REF!,'L&amp;G'!#REF!,'Chief Exec'!#REF!)</f>
        <v>#REF!</v>
      </c>
      <c r="C4" s="722" t="e">
        <f>SUM('Comm &amp; Citizen Services'!#REF!,IT!#REF!,'Economy, Regen &amp; Sustainability'!#REF!,'Corporate Property'!#REF!,'Planning &amp; Regulatory'!#REF!,'Corp Comms'!#REF!,'Comm Safety'!#REF!,'Hsg Services'!#REF!,People!#REF!,Companies!#REF!,'Fin Serv'!#REF!,'L&amp;G'!#REF!,'Chief Exec'!#REF!)</f>
        <v>#REF!</v>
      </c>
      <c r="E4" t="e">
        <f>SUM(B4:C4)-'Overall Summary'!Q21</f>
        <v>#REF!</v>
      </c>
    </row>
    <row r="8" spans="1:5" x14ac:dyDescent="0.25">
      <c r="B8" t="s">
        <v>32</v>
      </c>
      <c r="C8" t="s">
        <v>32</v>
      </c>
    </row>
    <row r="9" spans="1:5" x14ac:dyDescent="0.25">
      <c r="B9" s="717" t="e">
        <f>B4*1000</f>
        <v>#REF!</v>
      </c>
      <c r="C9" s="717" t="e">
        <f>C4*1000</f>
        <v>#REF!</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L25"/>
  <sheetViews>
    <sheetView workbookViewId="0">
      <selection activeCell="C51" sqref="C51"/>
    </sheetView>
  </sheetViews>
  <sheetFormatPr defaultColWidth="8.54296875" defaultRowHeight="14.5" x14ac:dyDescent="0.35"/>
  <cols>
    <col min="1" max="1" width="12" style="316" bestFit="1" customWidth="1"/>
    <col min="2" max="2" width="41.453125" style="316" customWidth="1"/>
    <col min="3" max="6" width="13.54296875" style="316" customWidth="1"/>
    <col min="7" max="7" width="43.54296875" style="345" customWidth="1"/>
    <col min="8" max="10" width="13.54296875" style="316" customWidth="1"/>
    <col min="11" max="16384" width="8.54296875" style="316"/>
  </cols>
  <sheetData>
    <row r="1" spans="1:12" ht="33" customHeight="1" x14ac:dyDescent="0.35">
      <c r="A1" s="310" t="s">
        <v>375</v>
      </c>
      <c r="B1" s="311" t="s">
        <v>376</v>
      </c>
      <c r="C1" s="312" t="s">
        <v>377</v>
      </c>
      <c r="D1" s="311" t="s">
        <v>378</v>
      </c>
      <c r="E1" s="311" t="s">
        <v>379</v>
      </c>
      <c r="F1" s="311" t="s">
        <v>380</v>
      </c>
      <c r="G1" s="313" t="s">
        <v>381</v>
      </c>
      <c r="H1" s="314" t="s">
        <v>52</v>
      </c>
      <c r="I1" s="315" t="s">
        <v>53</v>
      </c>
      <c r="J1" s="315" t="s">
        <v>140</v>
      </c>
    </row>
    <row r="2" spans="1:12" ht="30" customHeight="1" x14ac:dyDescent="0.35">
      <c r="A2" s="317" t="s">
        <v>382</v>
      </c>
      <c r="B2" s="318" t="s">
        <v>383</v>
      </c>
      <c r="C2" s="319">
        <v>704000</v>
      </c>
      <c r="D2" s="320">
        <v>756000</v>
      </c>
      <c r="E2" s="320">
        <v>756000</v>
      </c>
      <c r="F2" s="320">
        <v>0</v>
      </c>
      <c r="G2" s="321" t="s">
        <v>384</v>
      </c>
      <c r="H2" s="322">
        <v>756000</v>
      </c>
      <c r="I2" s="323">
        <v>756000</v>
      </c>
      <c r="J2" s="323">
        <v>756000</v>
      </c>
    </row>
    <row r="3" spans="1:12" ht="30" customHeight="1" x14ac:dyDescent="0.35">
      <c r="A3" s="324" t="s">
        <v>385</v>
      </c>
      <c r="B3" s="325" t="s">
        <v>386</v>
      </c>
      <c r="C3" s="326">
        <v>851321</v>
      </c>
      <c r="D3" s="327">
        <v>666000</v>
      </c>
      <c r="E3" s="327">
        <v>2000000</v>
      </c>
      <c r="F3" s="327">
        <f>E3-D3</f>
        <v>1334000</v>
      </c>
      <c r="G3" s="328" t="s">
        <v>387</v>
      </c>
      <c r="H3" s="322">
        <v>1750000</v>
      </c>
      <c r="I3" s="323">
        <v>1000000</v>
      </c>
      <c r="J3" s="323">
        <v>700000</v>
      </c>
      <c r="K3" s="329" t="s">
        <v>388</v>
      </c>
    </row>
    <row r="4" spans="1:12" ht="30" customHeight="1" x14ac:dyDescent="0.35">
      <c r="A4" s="324" t="s">
        <v>389</v>
      </c>
      <c r="B4" s="325" t="s">
        <v>390</v>
      </c>
      <c r="C4" s="326">
        <v>371084</v>
      </c>
      <c r="D4" s="327">
        <v>83000</v>
      </c>
      <c r="E4" s="327">
        <v>133000</v>
      </c>
      <c r="F4" s="327">
        <v>50000</v>
      </c>
      <c r="G4" s="328" t="s">
        <v>391</v>
      </c>
      <c r="H4" s="322">
        <v>133000</v>
      </c>
      <c r="I4" s="323">
        <v>133000</v>
      </c>
      <c r="J4" s="323">
        <v>133000</v>
      </c>
    </row>
    <row r="5" spans="1:12" ht="30" customHeight="1" x14ac:dyDescent="0.35">
      <c r="A5" s="324" t="s">
        <v>392</v>
      </c>
      <c r="B5" s="325" t="s">
        <v>393</v>
      </c>
      <c r="C5" s="326">
        <v>119000</v>
      </c>
      <c r="D5" s="327">
        <v>122000</v>
      </c>
      <c r="E5" s="327">
        <v>75000</v>
      </c>
      <c r="F5" s="330">
        <v>-47000</v>
      </c>
      <c r="G5" s="328" t="s">
        <v>394</v>
      </c>
      <c r="H5" s="322">
        <v>75000</v>
      </c>
      <c r="I5" s="323">
        <v>137000</v>
      </c>
      <c r="J5" s="323">
        <v>121000</v>
      </c>
    </row>
    <row r="6" spans="1:12" ht="30" customHeight="1" x14ac:dyDescent="0.35">
      <c r="A6" s="324" t="s">
        <v>395</v>
      </c>
      <c r="B6" s="325" t="s">
        <v>396</v>
      </c>
      <c r="C6" s="326">
        <v>579200</v>
      </c>
      <c r="D6" s="327">
        <v>500000</v>
      </c>
      <c r="E6" s="327">
        <v>500000</v>
      </c>
      <c r="F6" s="327">
        <v>0</v>
      </c>
      <c r="G6" s="328" t="s">
        <v>397</v>
      </c>
      <c r="H6" s="322">
        <v>500000</v>
      </c>
      <c r="I6" s="323">
        <v>500000</v>
      </c>
      <c r="J6" s="323">
        <v>200000</v>
      </c>
    </row>
    <row r="7" spans="1:12" ht="30" customHeight="1" x14ac:dyDescent="0.35">
      <c r="A7" s="324" t="s">
        <v>398</v>
      </c>
      <c r="B7" s="325" t="s">
        <v>399</v>
      </c>
      <c r="C7" s="326">
        <v>265000</v>
      </c>
      <c r="D7" s="327">
        <v>278000</v>
      </c>
      <c r="E7" s="327">
        <v>734500</v>
      </c>
      <c r="F7" s="327">
        <v>456500</v>
      </c>
      <c r="G7" s="328" t="s">
        <v>400</v>
      </c>
      <c r="H7" s="322">
        <v>290000</v>
      </c>
      <c r="I7" s="323">
        <v>290000</v>
      </c>
      <c r="J7" s="323">
        <v>250000</v>
      </c>
    </row>
    <row r="8" spans="1:12" ht="30" customHeight="1" x14ac:dyDescent="0.35">
      <c r="A8" s="324" t="s">
        <v>401</v>
      </c>
      <c r="B8" s="325" t="s">
        <v>402</v>
      </c>
      <c r="C8" s="326">
        <v>198000</v>
      </c>
      <c r="D8" s="327">
        <v>213000</v>
      </c>
      <c r="E8" s="327">
        <v>213000</v>
      </c>
      <c r="F8" s="327">
        <v>0</v>
      </c>
      <c r="G8" s="328" t="s">
        <v>384</v>
      </c>
      <c r="H8" s="322">
        <v>229000</v>
      </c>
      <c r="I8" s="323">
        <v>229000</v>
      </c>
      <c r="J8" s="323">
        <v>202000</v>
      </c>
    </row>
    <row r="9" spans="1:12" ht="30" customHeight="1" x14ac:dyDescent="0.35">
      <c r="A9" s="324" t="s">
        <v>403</v>
      </c>
      <c r="B9" s="325" t="s">
        <v>404</v>
      </c>
      <c r="C9" s="326">
        <v>307000</v>
      </c>
      <c r="D9" s="327">
        <v>0</v>
      </c>
      <c r="E9" s="327">
        <v>125000</v>
      </c>
      <c r="F9" s="327">
        <v>125000</v>
      </c>
      <c r="G9" s="328" t="s">
        <v>405</v>
      </c>
      <c r="H9" s="322">
        <v>125000</v>
      </c>
      <c r="I9" s="323">
        <v>125000</v>
      </c>
      <c r="J9" s="323">
        <v>125000</v>
      </c>
    </row>
    <row r="10" spans="1:12" ht="30" customHeight="1" x14ac:dyDescent="0.35">
      <c r="A10" s="324" t="s">
        <v>406</v>
      </c>
      <c r="B10" s="325" t="s">
        <v>407</v>
      </c>
      <c r="C10" s="326">
        <v>169000</v>
      </c>
      <c r="D10" s="327">
        <v>0</v>
      </c>
      <c r="E10" s="327">
        <v>195000</v>
      </c>
      <c r="F10" s="327">
        <v>195000</v>
      </c>
      <c r="G10" s="328" t="s">
        <v>408</v>
      </c>
      <c r="H10" s="322">
        <v>195000</v>
      </c>
      <c r="I10" s="323">
        <v>0</v>
      </c>
      <c r="J10" s="323">
        <v>0</v>
      </c>
    </row>
    <row r="11" spans="1:12" ht="30" customHeight="1" x14ac:dyDescent="0.35">
      <c r="A11" s="324" t="s">
        <v>409</v>
      </c>
      <c r="B11" s="325" t="s">
        <v>410</v>
      </c>
      <c r="C11" s="326">
        <v>102000</v>
      </c>
      <c r="D11" s="327">
        <v>0</v>
      </c>
      <c r="E11" s="327">
        <v>102000</v>
      </c>
      <c r="F11" s="327">
        <v>102000</v>
      </c>
      <c r="G11" s="328" t="s">
        <v>411</v>
      </c>
      <c r="H11" s="322">
        <v>102000</v>
      </c>
      <c r="I11" s="323">
        <v>102000</v>
      </c>
      <c r="J11" s="323">
        <v>102000</v>
      </c>
    </row>
    <row r="12" spans="1:12" ht="30" customHeight="1" x14ac:dyDescent="0.35">
      <c r="A12" s="324" t="s">
        <v>412</v>
      </c>
      <c r="B12" s="325" t="s">
        <v>413</v>
      </c>
      <c r="C12" s="326">
        <v>530000</v>
      </c>
      <c r="D12" s="327">
        <v>580000</v>
      </c>
      <c r="E12" s="327">
        <v>1500000</v>
      </c>
      <c r="F12" s="327">
        <v>920000</v>
      </c>
      <c r="G12" s="328" t="s">
        <v>414</v>
      </c>
      <c r="H12" s="322">
        <v>580000</v>
      </c>
      <c r="I12" s="323">
        <v>580000</v>
      </c>
      <c r="J12" s="323">
        <v>580000</v>
      </c>
    </row>
    <row r="13" spans="1:12" ht="30" customHeight="1" x14ac:dyDescent="0.35">
      <c r="A13" s="324" t="s">
        <v>415</v>
      </c>
      <c r="B13" s="331" t="s">
        <v>416</v>
      </c>
      <c r="C13" s="332" t="s">
        <v>417</v>
      </c>
      <c r="D13" s="327">
        <v>0</v>
      </c>
      <c r="E13" s="327">
        <v>750000</v>
      </c>
      <c r="F13" s="327">
        <v>750000</v>
      </c>
      <c r="G13" s="328" t="s">
        <v>418</v>
      </c>
      <c r="H13" s="322">
        <v>250000</v>
      </c>
      <c r="I13" s="333" t="s">
        <v>417</v>
      </c>
      <c r="J13" s="333" t="s">
        <v>417</v>
      </c>
    </row>
    <row r="14" spans="1:12" ht="30" customHeight="1" x14ac:dyDescent="0.35">
      <c r="A14" s="324" t="s">
        <v>419</v>
      </c>
      <c r="B14" s="325" t="s">
        <v>420</v>
      </c>
      <c r="C14" s="326">
        <v>1252000</v>
      </c>
      <c r="D14" s="327">
        <v>1985000</v>
      </c>
      <c r="E14" s="327">
        <v>1985000</v>
      </c>
      <c r="F14" s="327">
        <v>0</v>
      </c>
      <c r="G14" s="328" t="s">
        <v>384</v>
      </c>
      <c r="H14" s="322">
        <v>2000000</v>
      </c>
      <c r="I14" s="323">
        <v>2000000</v>
      </c>
      <c r="J14" s="323">
        <v>2750000</v>
      </c>
      <c r="K14" s="329" t="s">
        <v>388</v>
      </c>
      <c r="L14" s="316" t="s">
        <v>421</v>
      </c>
    </row>
    <row r="15" spans="1:12" ht="30" customHeight="1" x14ac:dyDescent="0.35">
      <c r="A15" s="324" t="s">
        <v>422</v>
      </c>
      <c r="B15" s="325" t="s">
        <v>423</v>
      </c>
      <c r="C15" s="334">
        <v>1300000</v>
      </c>
      <c r="D15" s="327">
        <v>1109000</v>
      </c>
      <c r="E15" s="327">
        <v>1109000</v>
      </c>
      <c r="F15" s="335">
        <v>0</v>
      </c>
      <c r="G15" s="328" t="s">
        <v>424</v>
      </c>
      <c r="H15" s="322">
        <v>1163000</v>
      </c>
      <c r="I15" s="323">
        <v>1163000</v>
      </c>
      <c r="J15" s="323">
        <v>1163000</v>
      </c>
    </row>
    <row r="16" spans="1:12" ht="42" customHeight="1" x14ac:dyDescent="0.35">
      <c r="A16" s="336" t="s">
        <v>425</v>
      </c>
      <c r="B16" s="337" t="s">
        <v>426</v>
      </c>
      <c r="C16" s="319">
        <v>0</v>
      </c>
      <c r="D16" s="327">
        <v>2695000</v>
      </c>
      <c r="E16" s="327">
        <v>1300000</v>
      </c>
      <c r="F16" s="338">
        <v>-1395000</v>
      </c>
      <c r="G16" s="328" t="s">
        <v>427</v>
      </c>
      <c r="H16" s="322">
        <v>1450000</v>
      </c>
      <c r="I16" s="323">
        <v>3055000</v>
      </c>
      <c r="J16" s="323">
        <v>2739000</v>
      </c>
    </row>
    <row r="17" spans="1:10" ht="30" customHeight="1" x14ac:dyDescent="0.35">
      <c r="A17" s="336" t="s">
        <v>428</v>
      </c>
      <c r="B17" s="337" t="s">
        <v>429</v>
      </c>
      <c r="C17" s="326">
        <v>1315438</v>
      </c>
      <c r="D17" s="327">
        <v>0</v>
      </c>
      <c r="E17" s="327">
        <v>0</v>
      </c>
      <c r="F17" s="327">
        <v>0</v>
      </c>
      <c r="G17" s="328" t="s">
        <v>430</v>
      </c>
      <c r="H17" s="322">
        <v>0</v>
      </c>
      <c r="I17" s="323">
        <v>0</v>
      </c>
      <c r="J17" s="323">
        <v>0</v>
      </c>
    </row>
    <row r="18" spans="1:10" ht="30" customHeight="1" x14ac:dyDescent="0.35">
      <c r="A18" s="336" t="s">
        <v>431</v>
      </c>
      <c r="B18" s="337" t="s">
        <v>432</v>
      </c>
      <c r="C18" s="326">
        <v>969631</v>
      </c>
      <c r="D18" s="327">
        <v>0</v>
      </c>
      <c r="E18" s="327">
        <v>0</v>
      </c>
      <c r="F18" s="327">
        <v>0</v>
      </c>
      <c r="G18" s="328" t="s">
        <v>430</v>
      </c>
      <c r="H18" s="322">
        <v>0</v>
      </c>
      <c r="I18" s="323">
        <v>0</v>
      </c>
      <c r="J18" s="323">
        <v>0</v>
      </c>
    </row>
    <row r="19" spans="1:10" ht="30" customHeight="1" x14ac:dyDescent="0.35">
      <c r="A19" s="336" t="s">
        <v>433</v>
      </c>
      <c r="B19" s="337" t="s">
        <v>434</v>
      </c>
      <c r="C19" s="326">
        <v>0</v>
      </c>
      <c r="D19" s="327">
        <v>2352000</v>
      </c>
      <c r="E19" s="327">
        <v>2352000</v>
      </c>
      <c r="F19" s="327">
        <v>0</v>
      </c>
      <c r="G19" s="328" t="s">
        <v>384</v>
      </c>
      <c r="H19" s="322">
        <v>2393000</v>
      </c>
      <c r="I19" s="323">
        <v>2393000</v>
      </c>
      <c r="J19" s="323">
        <v>2393000</v>
      </c>
    </row>
    <row r="20" spans="1:10" ht="30" customHeight="1" x14ac:dyDescent="0.35">
      <c r="A20" s="336" t="s">
        <v>435</v>
      </c>
      <c r="B20" s="337" t="s">
        <v>436</v>
      </c>
      <c r="C20" s="326">
        <v>1597000</v>
      </c>
      <c r="D20" s="325" t="s">
        <v>417</v>
      </c>
      <c r="E20" s="327">
        <v>0</v>
      </c>
      <c r="F20" s="327">
        <v>0</v>
      </c>
      <c r="G20" s="328" t="s">
        <v>437</v>
      </c>
      <c r="H20" s="322">
        <v>0</v>
      </c>
      <c r="I20" s="323">
        <v>0</v>
      </c>
      <c r="J20" s="323">
        <v>0</v>
      </c>
    </row>
    <row r="21" spans="1:10" ht="30" customHeight="1" x14ac:dyDescent="0.35">
      <c r="A21" s="336" t="s">
        <v>438</v>
      </c>
      <c r="B21" s="337" t="s">
        <v>439</v>
      </c>
      <c r="C21" s="326">
        <v>275000</v>
      </c>
      <c r="D21" s="325" t="s">
        <v>417</v>
      </c>
      <c r="E21" s="327">
        <v>0</v>
      </c>
      <c r="F21" s="327">
        <v>0</v>
      </c>
      <c r="G21" s="328" t="s">
        <v>437</v>
      </c>
      <c r="H21" s="322">
        <v>0</v>
      </c>
      <c r="I21" s="323">
        <v>0</v>
      </c>
      <c r="J21" s="323">
        <v>0</v>
      </c>
    </row>
    <row r="22" spans="1:10" ht="30" customHeight="1" x14ac:dyDescent="0.35">
      <c r="A22" s="336" t="s">
        <v>440</v>
      </c>
      <c r="B22" s="337" t="s">
        <v>441</v>
      </c>
      <c r="C22" s="326">
        <v>472000</v>
      </c>
      <c r="D22" s="327">
        <v>515000</v>
      </c>
      <c r="E22" s="327">
        <v>515000</v>
      </c>
      <c r="F22" s="327">
        <v>0</v>
      </c>
      <c r="G22" s="328" t="s">
        <v>442</v>
      </c>
      <c r="H22" s="322">
        <v>560000</v>
      </c>
      <c r="I22" s="323">
        <v>560000</v>
      </c>
      <c r="J22" s="323">
        <v>502000</v>
      </c>
    </row>
    <row r="23" spans="1:10" ht="30" customHeight="1" x14ac:dyDescent="0.35">
      <c r="A23" s="336" t="s">
        <v>443</v>
      </c>
      <c r="B23" s="337" t="s">
        <v>444</v>
      </c>
      <c r="C23" s="326">
        <v>1040000</v>
      </c>
      <c r="D23" s="327">
        <v>700000</v>
      </c>
      <c r="E23" s="327">
        <v>700000</v>
      </c>
      <c r="F23" s="327">
        <v>0</v>
      </c>
      <c r="G23" s="328" t="s">
        <v>442</v>
      </c>
      <c r="H23" s="322">
        <v>700000</v>
      </c>
      <c r="I23" s="323">
        <v>700000</v>
      </c>
      <c r="J23" s="323">
        <v>229000</v>
      </c>
    </row>
    <row r="24" spans="1:10" ht="30" customHeight="1" x14ac:dyDescent="0.35">
      <c r="A24" s="336" t="s">
        <v>445</v>
      </c>
      <c r="B24" s="337" t="s">
        <v>446</v>
      </c>
      <c r="C24" s="326">
        <v>695000</v>
      </c>
      <c r="D24" s="327">
        <v>695000</v>
      </c>
      <c r="E24" s="327">
        <v>695000</v>
      </c>
      <c r="F24" s="327">
        <v>0</v>
      </c>
      <c r="G24" s="328" t="s">
        <v>442</v>
      </c>
      <c r="H24" s="322">
        <v>723000</v>
      </c>
      <c r="I24" s="323">
        <v>723000</v>
      </c>
      <c r="J24" s="323">
        <v>723000</v>
      </c>
    </row>
    <row r="25" spans="1:10" ht="20.25" customHeight="1" x14ac:dyDescent="0.35">
      <c r="A25" s="339" t="s">
        <v>417</v>
      </c>
      <c r="B25" s="340" t="s">
        <v>35</v>
      </c>
      <c r="C25" s="341">
        <v>13111674</v>
      </c>
      <c r="D25" s="341">
        <v>13249000</v>
      </c>
      <c r="E25" s="341">
        <v>17839500</v>
      </c>
      <c r="F25" s="341">
        <v>4590500</v>
      </c>
      <c r="G25" s="342" t="s">
        <v>417</v>
      </c>
      <c r="H25" s="343">
        <v>14474000</v>
      </c>
      <c r="I25" s="344">
        <v>14146000</v>
      </c>
      <c r="J25" s="344">
        <v>12918000</v>
      </c>
    </row>
  </sheetData>
  <customSheetViews>
    <customSheetView guid="{242A1D50-B023-4375-88F3-03330C83BB86}">
      <selection activeCell="C51" sqref="C51"/>
      <pageMargins left="0" right="0" top="0" bottom="0" header="0" footer="0"/>
    </customSheetView>
    <customSheetView guid="{01AEB2D8-BD25-4AF6-BA65-BE63A8CD4A28}">
      <selection activeCell="C51" sqref="C51"/>
      <pageMargins left="0" right="0" top="0" bottom="0" header="0" footer="0"/>
    </customSheetView>
    <customSheetView guid="{08E17AC2-8BD7-43B4-BF01-BC1D56C64DA3}">
      <selection activeCell="C51" sqref="C51"/>
      <pageMargins left="0" right="0" top="0" bottom="0" header="0" footer="0"/>
    </customSheetView>
    <customSheetView guid="{AF24D40B-3224-4D60-8FCB-474B57921262}">
      <selection activeCell="C51" sqref="C51"/>
      <pageMargins left="0" right="0" top="0" bottom="0" header="0" footer="0"/>
    </customSheetView>
    <customSheetView guid="{7DE35345-7B21-4E32-A489-BC6087A604D4}">
      <selection activeCell="C51" sqref="C51"/>
      <pageMargins left="0" right="0" top="0" bottom="0" header="0" footer="0"/>
    </customSheetView>
    <customSheetView guid="{68DBCC23-D44C-47B1-B3B6-7917C1AB8AF4}">
      <selection activeCell="C51" sqref="C51"/>
      <pageMargins left="0" right="0" top="0" bottom="0" header="0" footer="0"/>
    </customSheetView>
    <customSheetView guid="{36F14ADE-748F-47F6-B747-5BE227F556B7}">
      <selection activeCell="C51" sqref="C51"/>
      <pageMargins left="0" right="0" top="0" bottom="0" header="0" footer="0"/>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64"/>
  <sheetViews>
    <sheetView topLeftCell="A54" workbookViewId="0">
      <selection activeCell="C51" sqref="C51"/>
    </sheetView>
  </sheetViews>
  <sheetFormatPr defaultColWidth="8.54296875" defaultRowHeight="14.5" x14ac:dyDescent="0.35"/>
  <cols>
    <col min="1" max="1" width="16.54296875" style="316" customWidth="1"/>
    <col min="2" max="2" width="39.453125" style="316" customWidth="1"/>
    <col min="3" max="3" width="12.54296875" style="316" customWidth="1"/>
    <col min="4" max="4" width="12.453125" style="316" customWidth="1"/>
    <col min="5" max="5" width="11.453125" style="316" customWidth="1"/>
    <col min="6" max="7" width="12.453125" style="316" customWidth="1"/>
    <col min="8" max="16384" width="8.54296875" style="316"/>
  </cols>
  <sheetData>
    <row r="1" spans="1:7" ht="77.5" x14ac:dyDescent="0.35">
      <c r="A1" s="346" t="s">
        <v>447</v>
      </c>
      <c r="B1" s="347" t="s">
        <v>448</v>
      </c>
      <c r="C1" s="347" t="s">
        <v>449</v>
      </c>
      <c r="D1" s="347" t="s">
        <v>450</v>
      </c>
      <c r="E1" s="347" t="s">
        <v>451</v>
      </c>
      <c r="F1" s="347" t="s">
        <v>452</v>
      </c>
      <c r="G1" s="347" t="s">
        <v>453</v>
      </c>
    </row>
    <row r="2" spans="1:7" ht="15.5" x14ac:dyDescent="0.35">
      <c r="A2" s="348" t="s">
        <v>454</v>
      </c>
      <c r="B2" s="349" t="s">
        <v>455</v>
      </c>
      <c r="C2" s="350">
        <v>107689</v>
      </c>
      <c r="D2" s="351" t="s">
        <v>417</v>
      </c>
      <c r="E2" s="350">
        <v>2692</v>
      </c>
      <c r="F2" s="352">
        <v>110381</v>
      </c>
      <c r="G2" s="353" t="s">
        <v>417</v>
      </c>
    </row>
    <row r="3" spans="1:7" ht="15.5" x14ac:dyDescent="0.35">
      <c r="A3" s="348" t="s">
        <v>456</v>
      </c>
      <c r="B3" s="349" t="s">
        <v>457</v>
      </c>
      <c r="C3" s="350">
        <v>115227</v>
      </c>
      <c r="D3" s="351" t="s">
        <v>417</v>
      </c>
      <c r="E3" s="350">
        <v>2881</v>
      </c>
      <c r="F3" s="352">
        <v>118108</v>
      </c>
      <c r="G3" s="353" t="s">
        <v>417</v>
      </c>
    </row>
    <row r="4" spans="1:7" ht="15.5" x14ac:dyDescent="0.35">
      <c r="A4" s="348" t="s">
        <v>456</v>
      </c>
      <c r="B4" s="349" t="s">
        <v>458</v>
      </c>
      <c r="C4" s="350">
        <v>21538</v>
      </c>
      <c r="D4" s="351" t="s">
        <v>417</v>
      </c>
      <c r="E4" s="350">
        <v>538</v>
      </c>
      <c r="F4" s="352">
        <v>22076</v>
      </c>
      <c r="G4" s="353" t="s">
        <v>417</v>
      </c>
    </row>
    <row r="5" spans="1:7" ht="15.5" x14ac:dyDescent="0.35">
      <c r="A5" s="348" t="s">
        <v>459</v>
      </c>
      <c r="B5" s="349" t="s">
        <v>460</v>
      </c>
      <c r="C5" s="350">
        <v>32307</v>
      </c>
      <c r="D5" s="351" t="s">
        <v>417</v>
      </c>
      <c r="E5" s="350">
        <v>807</v>
      </c>
      <c r="F5" s="352">
        <v>33114</v>
      </c>
      <c r="G5" s="353" t="s">
        <v>417</v>
      </c>
    </row>
    <row r="6" spans="1:7" ht="15.5" x14ac:dyDescent="0.35">
      <c r="A6" s="348" t="s">
        <v>461</v>
      </c>
      <c r="B6" s="349" t="s">
        <v>462</v>
      </c>
      <c r="C6" s="350">
        <v>7538</v>
      </c>
      <c r="D6" s="351" t="s">
        <v>417</v>
      </c>
      <c r="E6" s="350">
        <v>188</v>
      </c>
      <c r="F6" s="352">
        <v>7727</v>
      </c>
      <c r="G6" s="353" t="s">
        <v>417</v>
      </c>
    </row>
    <row r="7" spans="1:7" ht="15.5" x14ac:dyDescent="0.35">
      <c r="A7" s="348" t="s">
        <v>463</v>
      </c>
      <c r="B7" s="349" t="s">
        <v>464</v>
      </c>
      <c r="C7" s="350">
        <v>193385</v>
      </c>
      <c r="D7" s="350">
        <v>14062</v>
      </c>
      <c r="E7" s="350">
        <v>4835</v>
      </c>
      <c r="F7" s="352">
        <v>212282</v>
      </c>
      <c r="G7" s="354">
        <v>14062</v>
      </c>
    </row>
    <row r="8" spans="1:7" ht="15.5" x14ac:dyDescent="0.35">
      <c r="A8" s="348" t="s">
        <v>465</v>
      </c>
      <c r="B8" s="349" t="s">
        <v>466</v>
      </c>
      <c r="C8" s="350">
        <v>237292</v>
      </c>
      <c r="D8" s="350">
        <v>17828</v>
      </c>
      <c r="E8" s="350">
        <v>5932</v>
      </c>
      <c r="F8" s="352">
        <v>261052</v>
      </c>
      <c r="G8" s="354">
        <v>17828</v>
      </c>
    </row>
    <row r="9" spans="1:7" ht="15.5" x14ac:dyDescent="0.35">
      <c r="A9" s="348" t="s">
        <v>467</v>
      </c>
      <c r="B9" s="349" t="s">
        <v>458</v>
      </c>
      <c r="C9" s="350">
        <v>2008621</v>
      </c>
      <c r="D9" s="350">
        <v>93260</v>
      </c>
      <c r="E9" s="350">
        <v>50216</v>
      </c>
      <c r="F9" s="352">
        <v>2152097</v>
      </c>
      <c r="G9" s="354">
        <v>93260</v>
      </c>
    </row>
    <row r="10" spans="1:7" ht="15.5" x14ac:dyDescent="0.35">
      <c r="A10" s="348" t="s">
        <v>468</v>
      </c>
      <c r="B10" s="349" t="s">
        <v>469</v>
      </c>
      <c r="C10" s="350">
        <v>960971</v>
      </c>
      <c r="D10" s="350">
        <v>37853</v>
      </c>
      <c r="E10" s="350">
        <v>24024</v>
      </c>
      <c r="F10" s="352">
        <v>1022848</v>
      </c>
      <c r="G10" s="354">
        <v>37853</v>
      </c>
    </row>
    <row r="11" spans="1:7" ht="15.5" x14ac:dyDescent="0.35">
      <c r="A11" s="348" t="s">
        <v>470</v>
      </c>
      <c r="B11" s="349" t="s">
        <v>471</v>
      </c>
      <c r="C11" s="350">
        <v>1121334</v>
      </c>
      <c r="D11" s="350">
        <v>32604</v>
      </c>
      <c r="E11" s="350">
        <v>28033</v>
      </c>
      <c r="F11" s="352">
        <v>1181971</v>
      </c>
      <c r="G11" s="354">
        <v>32604</v>
      </c>
    </row>
    <row r="12" spans="1:7" ht="15.5" x14ac:dyDescent="0.35">
      <c r="A12" s="348" t="s">
        <v>472</v>
      </c>
      <c r="B12" s="349" t="s">
        <v>473</v>
      </c>
      <c r="C12" s="350">
        <v>286821</v>
      </c>
      <c r="D12" s="351" t="s">
        <v>417</v>
      </c>
      <c r="E12" s="350">
        <v>7171</v>
      </c>
      <c r="F12" s="352">
        <v>293991</v>
      </c>
      <c r="G12" s="353" t="s">
        <v>417</v>
      </c>
    </row>
    <row r="13" spans="1:7" ht="15.5" x14ac:dyDescent="0.35">
      <c r="A13" s="348" t="s">
        <v>474</v>
      </c>
      <c r="B13" s="349" t="s">
        <v>475</v>
      </c>
      <c r="C13" s="350">
        <v>143500</v>
      </c>
      <c r="D13" s="351" t="s">
        <v>417</v>
      </c>
      <c r="E13" s="350">
        <v>3587</v>
      </c>
      <c r="F13" s="352">
        <v>147087</v>
      </c>
      <c r="G13" s="353" t="s">
        <v>417</v>
      </c>
    </row>
    <row r="14" spans="1:7" ht="15.5" x14ac:dyDescent="0.35">
      <c r="A14" s="348" t="s">
        <v>476</v>
      </c>
      <c r="B14" s="349" t="s">
        <v>477</v>
      </c>
      <c r="C14" s="350">
        <v>290760</v>
      </c>
      <c r="D14" s="351" t="s">
        <v>417</v>
      </c>
      <c r="E14" s="350">
        <v>7269</v>
      </c>
      <c r="F14" s="352">
        <v>298029</v>
      </c>
      <c r="G14" s="353" t="s">
        <v>417</v>
      </c>
    </row>
    <row r="15" spans="1:7" ht="15.5" x14ac:dyDescent="0.35">
      <c r="A15" s="348" t="s">
        <v>478</v>
      </c>
      <c r="B15" s="349" t="s">
        <v>479</v>
      </c>
      <c r="C15" s="350">
        <v>42802</v>
      </c>
      <c r="D15" s="355">
        <v>-35872</v>
      </c>
      <c r="E15" s="356">
        <v>1070</v>
      </c>
      <c r="F15" s="352">
        <v>8000</v>
      </c>
      <c r="G15" s="355">
        <v>-35872</v>
      </c>
    </row>
    <row r="16" spans="1:7" ht="15.5" x14ac:dyDescent="0.35">
      <c r="A16" s="348" t="s">
        <v>480</v>
      </c>
      <c r="B16" s="349" t="s">
        <v>481</v>
      </c>
      <c r="C16" s="350">
        <v>218530</v>
      </c>
      <c r="D16" s="351" t="s">
        <v>417</v>
      </c>
      <c r="E16" s="350">
        <v>5463</v>
      </c>
      <c r="F16" s="352">
        <v>223993</v>
      </c>
      <c r="G16" s="353" t="s">
        <v>417</v>
      </c>
    </row>
    <row r="17" spans="1:7" ht="15.5" x14ac:dyDescent="0.35">
      <c r="A17" s="348" t="s">
        <v>482</v>
      </c>
      <c r="B17" s="349" t="s">
        <v>483</v>
      </c>
      <c r="C17" s="350">
        <v>613828</v>
      </c>
      <c r="D17" s="351" t="s">
        <v>417</v>
      </c>
      <c r="E17" s="350">
        <v>15346</v>
      </c>
      <c r="F17" s="352">
        <v>629173</v>
      </c>
      <c r="G17" s="353" t="s">
        <v>417</v>
      </c>
    </row>
    <row r="18" spans="1:7" ht="15.5" x14ac:dyDescent="0.35">
      <c r="A18" s="348" t="s">
        <v>484</v>
      </c>
      <c r="B18" s="349" t="s">
        <v>485</v>
      </c>
      <c r="C18" s="350">
        <v>13658</v>
      </c>
      <c r="D18" s="351" t="s">
        <v>417</v>
      </c>
      <c r="E18" s="350">
        <v>341</v>
      </c>
      <c r="F18" s="352">
        <v>14000</v>
      </c>
      <c r="G18" s="353" t="s">
        <v>417</v>
      </c>
    </row>
    <row r="19" spans="1:7" ht="15.5" x14ac:dyDescent="0.35">
      <c r="A19" s="348" t="s">
        <v>486</v>
      </c>
      <c r="B19" s="349" t="s">
        <v>487</v>
      </c>
      <c r="C19" s="350">
        <v>57784</v>
      </c>
      <c r="D19" s="351" t="s">
        <v>417</v>
      </c>
      <c r="E19" s="350">
        <v>1445</v>
      </c>
      <c r="F19" s="352">
        <v>59229</v>
      </c>
      <c r="G19" s="353" t="s">
        <v>417</v>
      </c>
    </row>
    <row r="20" spans="1:7" ht="15.5" x14ac:dyDescent="0.35">
      <c r="A20" s="348" t="s">
        <v>488</v>
      </c>
      <c r="B20" s="349" t="s">
        <v>489</v>
      </c>
      <c r="C20" s="350">
        <v>43076</v>
      </c>
      <c r="D20" s="351" t="s">
        <v>417</v>
      </c>
      <c r="E20" s="350">
        <v>1077</v>
      </c>
      <c r="F20" s="352">
        <v>44153</v>
      </c>
      <c r="G20" s="353" t="s">
        <v>417</v>
      </c>
    </row>
    <row r="21" spans="1:7" ht="15.5" x14ac:dyDescent="0.35">
      <c r="A21" s="357" t="s">
        <v>490</v>
      </c>
      <c r="B21" s="358" t="s">
        <v>491</v>
      </c>
      <c r="C21" s="350">
        <v>61383</v>
      </c>
      <c r="D21" s="359">
        <v>-62917</v>
      </c>
      <c r="E21" s="350">
        <v>1534</v>
      </c>
      <c r="F21" s="352">
        <v>0</v>
      </c>
      <c r="G21" s="355">
        <v>-62917</v>
      </c>
    </row>
    <row r="22" spans="1:7" ht="15.5" x14ac:dyDescent="0.35">
      <c r="A22" s="357" t="s">
        <v>492</v>
      </c>
      <c r="B22" s="351" t="s">
        <v>493</v>
      </c>
      <c r="C22" s="350">
        <v>5384</v>
      </c>
      <c r="D22" s="351" t="s">
        <v>417</v>
      </c>
      <c r="E22" s="350">
        <v>135</v>
      </c>
      <c r="F22" s="352">
        <v>5519</v>
      </c>
      <c r="G22" s="353" t="s">
        <v>417</v>
      </c>
    </row>
    <row r="23" spans="1:7" ht="15.5" x14ac:dyDescent="0.35">
      <c r="A23" s="348" t="s">
        <v>494</v>
      </c>
      <c r="B23" s="349" t="s">
        <v>495</v>
      </c>
      <c r="C23" s="350">
        <v>50000</v>
      </c>
      <c r="D23" s="351" t="s">
        <v>417</v>
      </c>
      <c r="E23" s="350">
        <v>1250</v>
      </c>
      <c r="F23" s="352">
        <v>51250</v>
      </c>
      <c r="G23" s="351" t="s">
        <v>417</v>
      </c>
    </row>
    <row r="24" spans="1:7" ht="15.5" x14ac:dyDescent="0.35">
      <c r="A24" s="348" t="s">
        <v>496</v>
      </c>
      <c r="B24" s="349" t="s">
        <v>497</v>
      </c>
      <c r="C24" s="350">
        <v>1155180</v>
      </c>
      <c r="D24" s="351" t="s">
        <v>417</v>
      </c>
      <c r="E24" s="350">
        <v>28879</v>
      </c>
      <c r="F24" s="352">
        <v>1184059</v>
      </c>
      <c r="G24" s="351" t="s">
        <v>417</v>
      </c>
    </row>
    <row r="25" spans="1:7" ht="15.5" x14ac:dyDescent="0.35">
      <c r="A25" s="348" t="s">
        <v>498</v>
      </c>
      <c r="B25" s="349" t="s">
        <v>499</v>
      </c>
      <c r="C25" s="350">
        <v>446910</v>
      </c>
      <c r="D25" s="351" t="s">
        <v>417</v>
      </c>
      <c r="E25" s="350">
        <v>11173</v>
      </c>
      <c r="F25" s="352">
        <v>458082</v>
      </c>
      <c r="G25" s="351" t="s">
        <v>417</v>
      </c>
    </row>
    <row r="26" spans="1:7" ht="15.5" x14ac:dyDescent="0.35">
      <c r="A26" s="348" t="s">
        <v>500</v>
      </c>
      <c r="B26" s="349" t="s">
        <v>501</v>
      </c>
      <c r="C26" s="350">
        <v>319099</v>
      </c>
      <c r="D26" s="350">
        <v>300000</v>
      </c>
      <c r="E26" s="350">
        <v>7977</v>
      </c>
      <c r="F26" s="352">
        <v>627076</v>
      </c>
      <c r="G26" s="350">
        <v>550000</v>
      </c>
    </row>
    <row r="27" spans="1:7" ht="15.5" x14ac:dyDescent="0.35">
      <c r="A27" s="348" t="s">
        <v>502</v>
      </c>
      <c r="B27" s="349" t="s">
        <v>503</v>
      </c>
      <c r="C27" s="350">
        <v>1195212</v>
      </c>
      <c r="D27" s="350">
        <v>380338</v>
      </c>
      <c r="E27" s="350">
        <v>29880</v>
      </c>
      <c r="F27" s="352">
        <v>1605430</v>
      </c>
      <c r="G27" s="350">
        <v>380338</v>
      </c>
    </row>
    <row r="28" spans="1:7" ht="15.5" x14ac:dyDescent="0.35">
      <c r="A28" s="348" t="s">
        <v>504</v>
      </c>
      <c r="B28" s="349" t="s">
        <v>505</v>
      </c>
      <c r="C28" s="350">
        <v>240148</v>
      </c>
      <c r="D28" s="350">
        <v>18461</v>
      </c>
      <c r="E28" s="350">
        <v>6004</v>
      </c>
      <c r="F28" s="352">
        <v>264613</v>
      </c>
      <c r="G28" s="350">
        <v>18461</v>
      </c>
    </row>
    <row r="29" spans="1:7" ht="15.5" x14ac:dyDescent="0.35">
      <c r="A29" s="348" t="s">
        <v>506</v>
      </c>
      <c r="B29" s="349" t="s">
        <v>507</v>
      </c>
      <c r="C29" s="350">
        <v>72152</v>
      </c>
      <c r="D29" s="350">
        <v>5547</v>
      </c>
      <c r="E29" s="350">
        <v>1804</v>
      </c>
      <c r="F29" s="352">
        <v>79503</v>
      </c>
      <c r="G29" s="350">
        <v>5547</v>
      </c>
    </row>
    <row r="30" spans="1:7" ht="15.5" x14ac:dyDescent="0.35">
      <c r="A30" s="348" t="s">
        <v>508</v>
      </c>
      <c r="B30" s="349" t="s">
        <v>509</v>
      </c>
      <c r="C30" s="350">
        <v>457677</v>
      </c>
      <c r="D30" s="351" t="s">
        <v>417</v>
      </c>
      <c r="E30" s="350">
        <v>11442</v>
      </c>
      <c r="F30" s="352">
        <v>469119</v>
      </c>
      <c r="G30" s="351" t="s">
        <v>417</v>
      </c>
    </row>
    <row r="31" spans="1:7" ht="15.5" x14ac:dyDescent="0.35">
      <c r="A31" s="348" t="s">
        <v>510</v>
      </c>
      <c r="B31" s="349" t="s">
        <v>511</v>
      </c>
      <c r="C31" s="350">
        <v>226147</v>
      </c>
      <c r="D31" s="351" t="s">
        <v>417</v>
      </c>
      <c r="E31" s="350">
        <v>5654</v>
      </c>
      <c r="F31" s="352">
        <v>231801</v>
      </c>
      <c r="G31" s="351" t="s">
        <v>417</v>
      </c>
    </row>
    <row r="32" spans="1:7" ht="15.5" x14ac:dyDescent="0.35">
      <c r="A32" s="348" t="s">
        <v>512</v>
      </c>
      <c r="B32" s="349" t="s">
        <v>513</v>
      </c>
      <c r="C32" s="350">
        <v>105063</v>
      </c>
      <c r="D32" s="351" t="s">
        <v>417</v>
      </c>
      <c r="E32" s="350">
        <v>2627</v>
      </c>
      <c r="F32" s="352">
        <v>107689</v>
      </c>
      <c r="G32" s="351" t="s">
        <v>417</v>
      </c>
    </row>
    <row r="33" spans="1:7" ht="15.5" x14ac:dyDescent="0.35">
      <c r="A33" s="357" t="s">
        <v>514</v>
      </c>
      <c r="B33" s="351" t="s">
        <v>515</v>
      </c>
      <c r="C33" s="350">
        <v>266730</v>
      </c>
      <c r="D33" s="351" t="s">
        <v>417</v>
      </c>
      <c r="E33" s="350">
        <v>6669</v>
      </c>
      <c r="F33" s="352">
        <v>273399</v>
      </c>
      <c r="G33" s="351" t="s">
        <v>417</v>
      </c>
    </row>
    <row r="34" spans="1:7" ht="15.5" x14ac:dyDescent="0.35">
      <c r="A34" s="357" t="s">
        <v>516</v>
      </c>
      <c r="B34" s="351" t="s">
        <v>517</v>
      </c>
      <c r="C34" s="350">
        <v>300000</v>
      </c>
      <c r="D34" s="359">
        <v>-100000</v>
      </c>
      <c r="E34" s="350">
        <v>7500</v>
      </c>
      <c r="F34" s="352">
        <v>207500</v>
      </c>
      <c r="G34" s="351" t="s">
        <v>417</v>
      </c>
    </row>
    <row r="35" spans="1:7" ht="15.5" x14ac:dyDescent="0.35">
      <c r="A35" s="357" t="s">
        <v>518</v>
      </c>
      <c r="B35" s="351" t="s">
        <v>519</v>
      </c>
      <c r="C35" s="350">
        <v>36620</v>
      </c>
      <c r="D35" s="351" t="s">
        <v>417</v>
      </c>
      <c r="E35" s="350">
        <v>915</v>
      </c>
      <c r="F35" s="352">
        <v>37535</v>
      </c>
      <c r="G35" s="351" t="s">
        <v>417</v>
      </c>
    </row>
    <row r="36" spans="1:7" ht="15.5" x14ac:dyDescent="0.35">
      <c r="A36" s="357" t="s">
        <v>520</v>
      </c>
      <c r="B36" s="351" t="s">
        <v>521</v>
      </c>
      <c r="C36" s="350">
        <v>23081</v>
      </c>
      <c r="D36" s="351" t="s">
        <v>417</v>
      </c>
      <c r="E36" s="350">
        <v>577</v>
      </c>
      <c r="F36" s="352">
        <v>23658</v>
      </c>
      <c r="G36" s="351" t="s">
        <v>417</v>
      </c>
    </row>
    <row r="37" spans="1:7" ht="15.5" x14ac:dyDescent="0.35">
      <c r="A37" s="357" t="s">
        <v>522</v>
      </c>
      <c r="B37" s="351" t="s">
        <v>523</v>
      </c>
      <c r="C37" s="350">
        <v>126586</v>
      </c>
      <c r="D37" s="351" t="s">
        <v>417</v>
      </c>
      <c r="E37" s="350">
        <v>3165</v>
      </c>
      <c r="F37" s="352">
        <v>129751</v>
      </c>
      <c r="G37" s="351" t="s">
        <v>417</v>
      </c>
    </row>
    <row r="38" spans="1:7" ht="15.5" x14ac:dyDescent="0.35">
      <c r="A38" s="357" t="s">
        <v>524</v>
      </c>
      <c r="B38" s="351" t="s">
        <v>525</v>
      </c>
      <c r="C38" s="350">
        <v>215627</v>
      </c>
      <c r="D38" s="351" t="s">
        <v>417</v>
      </c>
      <c r="E38" s="350">
        <v>5390</v>
      </c>
      <c r="F38" s="352">
        <v>221017</v>
      </c>
      <c r="G38" s="351" t="s">
        <v>417</v>
      </c>
    </row>
    <row r="39" spans="1:7" ht="15.5" x14ac:dyDescent="0.35">
      <c r="A39" s="357" t="s">
        <v>526</v>
      </c>
      <c r="B39" s="351" t="s">
        <v>527</v>
      </c>
      <c r="C39" s="350">
        <v>24523</v>
      </c>
      <c r="D39" s="351" t="s">
        <v>417</v>
      </c>
      <c r="E39" s="350">
        <v>613</v>
      </c>
      <c r="F39" s="352">
        <v>25136</v>
      </c>
      <c r="G39" s="351" t="s">
        <v>417</v>
      </c>
    </row>
    <row r="40" spans="1:7" ht="15.5" x14ac:dyDescent="0.35">
      <c r="A40" s="357" t="s">
        <v>528</v>
      </c>
      <c r="B40" s="351" t="s">
        <v>529</v>
      </c>
      <c r="C40" s="350">
        <v>47045</v>
      </c>
      <c r="D40" s="350">
        <v>68291</v>
      </c>
      <c r="E40" s="350">
        <v>1176</v>
      </c>
      <c r="F40" s="352">
        <v>116512</v>
      </c>
      <c r="G40" s="351" t="s">
        <v>417</v>
      </c>
    </row>
    <row r="41" spans="1:7" ht="15.5" x14ac:dyDescent="0.35">
      <c r="A41" s="357" t="s">
        <v>530</v>
      </c>
      <c r="B41" s="351" t="s">
        <v>531</v>
      </c>
      <c r="C41" s="350">
        <v>186710</v>
      </c>
      <c r="D41" s="351" t="s">
        <v>417</v>
      </c>
      <c r="E41" s="350">
        <v>4668</v>
      </c>
      <c r="F41" s="352">
        <v>191378</v>
      </c>
      <c r="G41" s="351" t="s">
        <v>417</v>
      </c>
    </row>
    <row r="42" spans="1:7" ht="15.5" x14ac:dyDescent="0.35">
      <c r="A42" s="357" t="s">
        <v>532</v>
      </c>
      <c r="B42" s="351" t="s">
        <v>533</v>
      </c>
      <c r="C42" s="350">
        <v>170813</v>
      </c>
      <c r="D42" s="351" t="s">
        <v>417</v>
      </c>
      <c r="E42" s="350">
        <v>4270</v>
      </c>
      <c r="F42" s="352">
        <v>175083</v>
      </c>
      <c r="G42" s="351" t="s">
        <v>417</v>
      </c>
    </row>
    <row r="43" spans="1:7" ht="15.5" x14ac:dyDescent="0.35">
      <c r="A43" s="357" t="s">
        <v>534</v>
      </c>
      <c r="B43" s="351" t="s">
        <v>535</v>
      </c>
      <c r="C43" s="350">
        <v>23081</v>
      </c>
      <c r="D43" s="351" t="s">
        <v>417</v>
      </c>
      <c r="E43" s="350">
        <v>577</v>
      </c>
      <c r="F43" s="352">
        <v>23658</v>
      </c>
      <c r="G43" s="351" t="s">
        <v>417</v>
      </c>
    </row>
    <row r="44" spans="1:7" ht="15.5" x14ac:dyDescent="0.35">
      <c r="A44" s="357" t="s">
        <v>536</v>
      </c>
      <c r="B44" s="351" t="s">
        <v>537</v>
      </c>
      <c r="C44" s="350">
        <v>0</v>
      </c>
      <c r="D44" s="351" t="s">
        <v>417</v>
      </c>
      <c r="E44" s="350">
        <v>0</v>
      </c>
      <c r="F44" s="352">
        <v>0</v>
      </c>
      <c r="G44" s="351" t="s">
        <v>417</v>
      </c>
    </row>
    <row r="45" spans="1:7" ht="15.5" x14ac:dyDescent="0.35">
      <c r="A45" s="357" t="s">
        <v>538</v>
      </c>
      <c r="B45" s="358" t="s">
        <v>539</v>
      </c>
      <c r="C45" s="350">
        <v>7175</v>
      </c>
      <c r="D45" s="351" t="s">
        <v>417</v>
      </c>
      <c r="E45" s="350">
        <v>179</v>
      </c>
      <c r="F45" s="352">
        <v>7354</v>
      </c>
      <c r="G45" s="351" t="s">
        <v>417</v>
      </c>
    </row>
    <row r="46" spans="1:7" ht="15.5" x14ac:dyDescent="0.35">
      <c r="A46" s="357" t="s">
        <v>540</v>
      </c>
      <c r="B46" s="358" t="s">
        <v>541</v>
      </c>
      <c r="C46" s="350">
        <v>1025</v>
      </c>
      <c r="D46" s="351" t="s">
        <v>417</v>
      </c>
      <c r="E46" s="350">
        <v>26</v>
      </c>
      <c r="F46" s="352">
        <v>1051</v>
      </c>
      <c r="G46" s="351" t="s">
        <v>417</v>
      </c>
    </row>
    <row r="47" spans="1:7" ht="15.5" x14ac:dyDescent="0.35">
      <c r="A47" s="357" t="s">
        <v>542</v>
      </c>
      <c r="B47" s="351" t="s">
        <v>543</v>
      </c>
      <c r="C47" s="350">
        <v>1721275</v>
      </c>
      <c r="D47" s="359">
        <v>-450000</v>
      </c>
      <c r="E47" s="350">
        <v>43032</v>
      </c>
      <c r="F47" s="352">
        <v>1314307</v>
      </c>
      <c r="G47" s="359">
        <v>-350000</v>
      </c>
    </row>
    <row r="48" spans="1:7" ht="15.5" x14ac:dyDescent="0.35">
      <c r="A48" s="348" t="s">
        <v>544</v>
      </c>
      <c r="B48" s="349" t="s">
        <v>545</v>
      </c>
      <c r="C48" s="350">
        <v>10250</v>
      </c>
      <c r="D48" s="351" t="s">
        <v>417</v>
      </c>
      <c r="E48" s="350">
        <v>256</v>
      </c>
      <c r="F48" s="352">
        <v>10506</v>
      </c>
      <c r="G48" s="351" t="s">
        <v>417</v>
      </c>
    </row>
    <row r="49" spans="1:7" ht="15.5" x14ac:dyDescent="0.35">
      <c r="A49" s="348" t="s">
        <v>546</v>
      </c>
      <c r="B49" s="349" t="s">
        <v>481</v>
      </c>
      <c r="C49" s="350">
        <v>66625</v>
      </c>
      <c r="D49" s="359">
        <v>-68291</v>
      </c>
      <c r="E49" s="350">
        <v>1666</v>
      </c>
      <c r="F49" s="352">
        <v>0</v>
      </c>
      <c r="G49" s="351" t="s">
        <v>417</v>
      </c>
    </row>
    <row r="50" spans="1:7" ht="15.5" x14ac:dyDescent="0.35">
      <c r="A50" s="348" t="s">
        <v>547</v>
      </c>
      <c r="B50" s="349" t="s">
        <v>548</v>
      </c>
      <c r="C50" s="350">
        <v>44153</v>
      </c>
      <c r="D50" s="351" t="s">
        <v>417</v>
      </c>
      <c r="E50" s="350">
        <v>1104</v>
      </c>
      <c r="F50" s="352">
        <v>45257</v>
      </c>
      <c r="G50" s="351" t="s">
        <v>417</v>
      </c>
    </row>
    <row r="51" spans="1:7" ht="15.5" x14ac:dyDescent="0.35">
      <c r="A51" s="348" t="s">
        <v>549</v>
      </c>
      <c r="B51" s="349" t="s">
        <v>550</v>
      </c>
      <c r="C51" s="350">
        <v>5125</v>
      </c>
      <c r="D51" s="351" t="s">
        <v>417</v>
      </c>
      <c r="E51" s="350">
        <v>128</v>
      </c>
      <c r="F51" s="352">
        <v>5253</v>
      </c>
      <c r="G51" s="351" t="s">
        <v>417</v>
      </c>
    </row>
    <row r="52" spans="1:7" ht="15.5" x14ac:dyDescent="0.35">
      <c r="A52" s="348" t="s">
        <v>551</v>
      </c>
      <c r="B52" s="349" t="s">
        <v>552</v>
      </c>
      <c r="C52" s="350">
        <v>102506</v>
      </c>
      <c r="D52" s="351" t="s">
        <v>417</v>
      </c>
      <c r="E52" s="350">
        <v>2563</v>
      </c>
      <c r="F52" s="352">
        <v>105069</v>
      </c>
      <c r="G52" s="351" t="s">
        <v>417</v>
      </c>
    </row>
    <row r="53" spans="1:7" ht="15.5" x14ac:dyDescent="0.35">
      <c r="A53" s="357" t="s">
        <v>553</v>
      </c>
      <c r="B53" s="358" t="s">
        <v>554</v>
      </c>
      <c r="C53" s="350">
        <v>9225</v>
      </c>
      <c r="D53" s="351" t="s">
        <v>417</v>
      </c>
      <c r="E53" s="350">
        <v>231</v>
      </c>
      <c r="F53" s="352">
        <v>9456</v>
      </c>
      <c r="G53" s="351" t="s">
        <v>417</v>
      </c>
    </row>
    <row r="54" spans="1:7" ht="15.5" x14ac:dyDescent="0.35">
      <c r="A54" s="357" t="s">
        <v>553</v>
      </c>
      <c r="B54" s="351" t="s">
        <v>555</v>
      </c>
      <c r="C54" s="351" t="s">
        <v>417</v>
      </c>
      <c r="D54" s="350">
        <v>100000</v>
      </c>
      <c r="E54" s="350">
        <v>0</v>
      </c>
      <c r="F54" s="352">
        <v>100000</v>
      </c>
      <c r="G54" s="350">
        <v>100000</v>
      </c>
    </row>
    <row r="55" spans="1:7" ht="15.5" x14ac:dyDescent="0.35">
      <c r="A55" s="357" t="s">
        <v>553</v>
      </c>
      <c r="B55" s="351" t="s">
        <v>556</v>
      </c>
      <c r="C55" s="351" t="s">
        <v>417</v>
      </c>
      <c r="D55" s="350">
        <v>50000</v>
      </c>
      <c r="E55" s="351" t="s">
        <v>417</v>
      </c>
      <c r="F55" s="352">
        <v>50000</v>
      </c>
      <c r="G55" s="350">
        <v>50000</v>
      </c>
    </row>
    <row r="56" spans="1:7" ht="15.5" x14ac:dyDescent="0.35">
      <c r="A56" s="357" t="s">
        <v>557</v>
      </c>
      <c r="B56" s="351" t="s">
        <v>558</v>
      </c>
      <c r="C56" s="350">
        <v>45077</v>
      </c>
      <c r="D56" s="351" t="s">
        <v>417</v>
      </c>
      <c r="E56" s="350">
        <v>1127</v>
      </c>
      <c r="F56" s="352">
        <v>46204</v>
      </c>
      <c r="G56" s="351" t="s">
        <v>417</v>
      </c>
    </row>
    <row r="57" spans="1:7" ht="15.5" x14ac:dyDescent="0.35">
      <c r="A57" s="357" t="s">
        <v>559</v>
      </c>
      <c r="B57" s="351" t="s">
        <v>560</v>
      </c>
      <c r="C57" s="350">
        <v>26794</v>
      </c>
      <c r="D57" s="350">
        <v>20000</v>
      </c>
      <c r="E57" s="350">
        <v>654</v>
      </c>
      <c r="F57" s="352">
        <v>47448</v>
      </c>
      <c r="G57" s="350">
        <v>20000</v>
      </c>
    </row>
    <row r="58" spans="1:7" ht="15.5" x14ac:dyDescent="0.35">
      <c r="A58" s="357" t="s">
        <v>561</v>
      </c>
      <c r="B58" s="358" t="s">
        <v>562</v>
      </c>
      <c r="C58" s="350">
        <v>18912</v>
      </c>
      <c r="D58" s="351" t="s">
        <v>417</v>
      </c>
      <c r="E58" s="350">
        <v>0</v>
      </c>
      <c r="F58" s="352">
        <v>18912</v>
      </c>
      <c r="G58" s="351" t="s">
        <v>417</v>
      </c>
    </row>
    <row r="59" spans="1:7" ht="15.5" x14ac:dyDescent="0.35">
      <c r="A59" s="348" t="s">
        <v>563</v>
      </c>
      <c r="B59" s="349" t="s">
        <v>475</v>
      </c>
      <c r="C59" s="350">
        <v>4100</v>
      </c>
      <c r="D59" s="351" t="s">
        <v>417</v>
      </c>
      <c r="E59" s="350">
        <v>103</v>
      </c>
      <c r="F59" s="352">
        <v>4203</v>
      </c>
      <c r="G59" s="351" t="s">
        <v>417</v>
      </c>
    </row>
    <row r="60" spans="1:7" ht="15.5" x14ac:dyDescent="0.35">
      <c r="A60" s="348" t="s">
        <v>564</v>
      </c>
      <c r="B60" s="349" t="s">
        <v>460</v>
      </c>
      <c r="C60" s="350">
        <v>25625</v>
      </c>
      <c r="D60" s="351" t="s">
        <v>417</v>
      </c>
      <c r="E60" s="350">
        <v>641</v>
      </c>
      <c r="F60" s="352">
        <v>26266</v>
      </c>
      <c r="G60" s="351" t="s">
        <v>417</v>
      </c>
    </row>
    <row r="61" spans="1:7" ht="15.5" x14ac:dyDescent="0.35">
      <c r="A61" s="348" t="s">
        <v>565</v>
      </c>
      <c r="B61" s="349" t="s">
        <v>483</v>
      </c>
      <c r="C61" s="350">
        <v>6150</v>
      </c>
      <c r="D61" s="351" t="s">
        <v>417</v>
      </c>
      <c r="E61" s="350">
        <v>154</v>
      </c>
      <c r="F61" s="352">
        <v>6304</v>
      </c>
      <c r="G61" s="351" t="s">
        <v>417</v>
      </c>
    </row>
    <row r="62" spans="1:7" ht="15.5" x14ac:dyDescent="0.35">
      <c r="A62" s="357" t="s">
        <v>566</v>
      </c>
      <c r="B62" s="351" t="s">
        <v>567</v>
      </c>
      <c r="C62" s="350">
        <v>1025</v>
      </c>
      <c r="D62" s="351" t="s">
        <v>417</v>
      </c>
      <c r="E62" s="350">
        <v>26</v>
      </c>
      <c r="F62" s="352">
        <v>1051</v>
      </c>
      <c r="G62" s="351" t="s">
        <v>417</v>
      </c>
    </row>
    <row r="63" spans="1:7" ht="15.5" x14ac:dyDescent="0.35">
      <c r="A63" s="348" t="s">
        <v>568</v>
      </c>
      <c r="B63" s="349" t="s">
        <v>569</v>
      </c>
      <c r="C63" s="350">
        <v>1025</v>
      </c>
      <c r="D63" s="351" t="s">
        <v>417</v>
      </c>
      <c r="E63" s="350">
        <v>26</v>
      </c>
      <c r="F63" s="352">
        <v>1051</v>
      </c>
      <c r="G63" s="351" t="s">
        <v>417</v>
      </c>
    </row>
    <row r="64" spans="1:7" ht="15.5" x14ac:dyDescent="0.35">
      <c r="A64" s="360" t="s">
        <v>417</v>
      </c>
      <c r="B64" s="361" t="s">
        <v>417</v>
      </c>
      <c r="C64" s="362">
        <v>14367897</v>
      </c>
      <c r="D64" s="362">
        <v>421164</v>
      </c>
      <c r="E64" s="362">
        <v>358710</v>
      </c>
      <c r="F64" s="362">
        <v>15147771</v>
      </c>
      <c r="G64" s="362">
        <v>871164</v>
      </c>
    </row>
  </sheetData>
  <customSheetViews>
    <customSheetView guid="{242A1D50-B023-4375-88F3-03330C83BB86}" topLeftCell="A54">
      <selection activeCell="C51" sqref="C51"/>
      <pageMargins left="0" right="0" top="0" bottom="0" header="0" footer="0"/>
    </customSheetView>
    <customSheetView guid="{01AEB2D8-BD25-4AF6-BA65-BE63A8CD4A28}" topLeftCell="A54">
      <selection activeCell="C51" sqref="C51"/>
      <pageMargins left="0" right="0" top="0" bottom="0" header="0" footer="0"/>
    </customSheetView>
    <customSheetView guid="{08E17AC2-8BD7-43B4-BF01-BC1D56C64DA3}" topLeftCell="A54">
      <selection activeCell="C51" sqref="C51"/>
      <pageMargins left="0" right="0" top="0" bottom="0" header="0" footer="0"/>
    </customSheetView>
    <customSheetView guid="{AF24D40B-3224-4D60-8FCB-474B57921262}" topLeftCell="A54">
      <selection activeCell="C51" sqref="C51"/>
      <pageMargins left="0" right="0" top="0" bottom="0" header="0" footer="0"/>
    </customSheetView>
    <customSheetView guid="{7DE35345-7B21-4E32-A489-BC6087A604D4}" topLeftCell="A54">
      <selection activeCell="C51" sqref="C51"/>
      <pageMargins left="0" right="0" top="0" bottom="0" header="0" footer="0"/>
    </customSheetView>
    <customSheetView guid="{68DBCC23-D44C-47B1-B3B6-7917C1AB8AF4}" topLeftCell="A54">
      <selection activeCell="C51" sqref="C51"/>
      <pageMargins left="0" right="0" top="0" bottom="0" header="0" footer="0"/>
    </customSheetView>
    <customSheetView guid="{36F14ADE-748F-47F6-B747-5BE227F556B7}" topLeftCell="A54">
      <selection activeCell="C51" sqref="C51"/>
      <pageMargins left="0" right="0" top="0" bottom="0" header="0" footer="0"/>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FFFF00"/>
    <pageSetUpPr fitToPage="1"/>
  </sheetPr>
  <dimension ref="A1:AL78"/>
  <sheetViews>
    <sheetView zoomScaleNormal="100" zoomScaleSheetLayoutView="90" workbookViewId="0">
      <pane ySplit="2" topLeftCell="A26" activePane="bottomLeft" state="frozen"/>
      <selection activeCell="A61" sqref="A61"/>
      <selection pane="bottomLeft" activeCell="A23" sqref="A23"/>
    </sheetView>
  </sheetViews>
  <sheetFormatPr defaultColWidth="9.453125" defaultRowHeight="13" outlineLevelRow="1" x14ac:dyDescent="0.3"/>
  <cols>
    <col min="1" max="1" width="29.54296875" style="126" customWidth="1"/>
    <col min="2" max="2" width="11.54296875" style="217" customWidth="1"/>
    <col min="3" max="3" width="10.54296875" style="217" customWidth="1"/>
    <col min="4" max="4" width="9.54296875" style="217" customWidth="1"/>
    <col min="5" max="5" width="10.54296875" style="217" customWidth="1"/>
    <col min="6" max="6" width="9.54296875" style="217" customWidth="1"/>
    <col min="7" max="7" width="10.54296875" style="217" customWidth="1"/>
    <col min="8" max="8" width="9.54296875" style="217" customWidth="1"/>
    <col min="9" max="9" width="10.54296875" style="217" customWidth="1"/>
    <col min="10" max="10" width="9.54296875" style="217" customWidth="1"/>
    <col min="11" max="11" width="10.54296875" style="217" customWidth="1"/>
    <col min="12" max="12" width="9.54296875" style="217" customWidth="1"/>
    <col min="13" max="13" width="10.54296875" style="217" customWidth="1"/>
    <col min="14" max="14" width="9.54296875" style="217" customWidth="1"/>
    <col min="15" max="15" width="9.54296875" style="611" customWidth="1"/>
    <col min="16" max="17" width="9.54296875" style="217" customWidth="1"/>
    <col min="18" max="22" width="9.54296875" style="217" hidden="1" customWidth="1"/>
    <col min="23" max="23" width="10.54296875" style="217" hidden="1" customWidth="1"/>
    <col min="24" max="28" width="9.54296875" style="217" hidden="1" customWidth="1"/>
    <col min="29" max="29" width="10.54296875" style="364" hidden="1" customWidth="1"/>
    <col min="30" max="30" width="1.453125" style="126" hidden="1" customWidth="1"/>
    <col min="31" max="32" width="9.453125" style="126" hidden="1" customWidth="1"/>
    <col min="33" max="33" width="6.54296875" style="126" hidden="1" customWidth="1"/>
    <col min="34" max="34" width="8" style="258" hidden="1" customWidth="1"/>
    <col min="35" max="35" width="7.54296875" style="258" hidden="1" customWidth="1"/>
    <col min="36" max="36" width="8.453125" style="152" hidden="1" customWidth="1"/>
    <col min="37" max="37" width="9.453125" style="152" hidden="1" customWidth="1"/>
    <col min="38" max="38" width="0" style="152" hidden="1" customWidth="1"/>
    <col min="39" max="16384" width="9.453125" style="126"/>
  </cols>
  <sheetData>
    <row r="1" spans="1:38" ht="15.75" customHeight="1" x14ac:dyDescent="0.3">
      <c r="A1" s="873" t="s">
        <v>59</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218"/>
      <c r="AF1" s="218"/>
      <c r="AG1" s="218"/>
    </row>
    <row r="2" spans="1:38" ht="15.75" customHeight="1" x14ac:dyDescent="0.3">
      <c r="A2" s="873" t="str">
        <f>'Overall Summary'!A2:AC2</f>
        <v>2026-27 to 2029-30</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218"/>
      <c r="AF2" s="218"/>
      <c r="AG2" s="218"/>
      <c r="AH2" s="258" t="s">
        <v>60</v>
      </c>
    </row>
    <row r="3" spans="1:38" ht="15.75" customHeight="1" x14ac:dyDescent="0.3">
      <c r="A3" s="218"/>
      <c r="B3" s="218"/>
      <c r="C3" s="218"/>
      <c r="D3" s="218"/>
      <c r="E3" s="218"/>
      <c r="F3" s="218"/>
      <c r="G3" s="218"/>
      <c r="H3" s="218"/>
      <c r="I3" s="218"/>
      <c r="J3" s="218"/>
      <c r="K3" s="218"/>
      <c r="L3" s="218"/>
      <c r="M3" s="218"/>
      <c r="N3" s="218"/>
      <c r="O3" s="616"/>
      <c r="P3" s="218"/>
      <c r="Q3" s="218"/>
      <c r="R3" s="218"/>
      <c r="S3" s="218"/>
      <c r="T3" s="218"/>
      <c r="U3" s="218"/>
      <c r="V3" s="218"/>
      <c r="W3" s="218"/>
      <c r="X3" s="218"/>
      <c r="Y3" s="218"/>
      <c r="Z3" s="218"/>
      <c r="AA3" s="218"/>
      <c r="AB3" s="218"/>
      <c r="AC3" s="218"/>
      <c r="AD3" s="218"/>
      <c r="AE3" s="218"/>
      <c r="AF3" s="218"/>
      <c r="AG3" s="218"/>
    </row>
    <row r="4" spans="1:38" x14ac:dyDescent="0.3">
      <c r="A4" s="2" t="str">
        <f>'Overall Summary'!A5</f>
        <v>2026/27</v>
      </c>
    </row>
    <row r="5" spans="1:38" ht="25.5" customHeight="1" x14ac:dyDescent="0.3">
      <c r="A5" s="3" t="s">
        <v>7</v>
      </c>
      <c r="B5" s="210" t="s">
        <v>8</v>
      </c>
      <c r="C5" s="869" t="s">
        <v>9</v>
      </c>
      <c r="D5" s="870"/>
      <c r="E5" s="869" t="s">
        <v>10</v>
      </c>
      <c r="F5" s="870"/>
      <c r="G5" s="869" t="s">
        <v>11</v>
      </c>
      <c r="H5" s="870"/>
      <c r="I5" s="869" t="s">
        <v>12</v>
      </c>
      <c r="J5" s="870"/>
      <c r="K5" s="869" t="s">
        <v>61</v>
      </c>
      <c r="L5" s="870"/>
      <c r="M5" s="869" t="s">
        <v>62</v>
      </c>
      <c r="N5" s="870"/>
      <c r="O5" s="869" t="s">
        <v>15</v>
      </c>
      <c r="P5" s="870"/>
      <c r="Q5" s="210" t="s">
        <v>16</v>
      </c>
      <c r="R5" s="126"/>
      <c r="S5" s="12" t="s">
        <v>63</v>
      </c>
      <c r="T5" s="33" t="s">
        <v>64</v>
      </c>
      <c r="U5" s="126"/>
      <c r="V5" s="258"/>
      <c r="W5" s="258"/>
      <c r="X5" s="152"/>
      <c r="Y5" s="152"/>
      <c r="Z5" s="152"/>
      <c r="AA5" s="126"/>
      <c r="AB5" s="126"/>
      <c r="AC5" s="126"/>
      <c r="AH5" s="126"/>
      <c r="AI5" s="126"/>
      <c r="AJ5" s="126"/>
      <c r="AK5" s="126"/>
      <c r="AL5" s="126"/>
    </row>
    <row r="6" spans="1:38" x14ac:dyDescent="0.3">
      <c r="A6" s="4"/>
      <c r="B6" s="208" t="s">
        <v>19</v>
      </c>
      <c r="C6" s="23" t="s">
        <v>19</v>
      </c>
      <c r="D6" s="210" t="s">
        <v>20</v>
      </c>
      <c r="E6" s="208" t="s">
        <v>19</v>
      </c>
      <c r="F6" s="208" t="s">
        <v>20</v>
      </c>
      <c r="G6" s="84" t="s">
        <v>19</v>
      </c>
      <c r="H6" s="210" t="s">
        <v>20</v>
      </c>
      <c r="I6" s="208" t="s">
        <v>19</v>
      </c>
      <c r="J6" s="208" t="s">
        <v>20</v>
      </c>
      <c r="K6" s="208" t="s">
        <v>19</v>
      </c>
      <c r="L6" s="208" t="s">
        <v>20</v>
      </c>
      <c r="M6" s="208" t="s">
        <v>19</v>
      </c>
      <c r="N6" s="208" t="s">
        <v>20</v>
      </c>
      <c r="O6" s="617" t="s">
        <v>19</v>
      </c>
      <c r="P6" s="208" t="s">
        <v>20</v>
      </c>
      <c r="Q6" s="208" t="s">
        <v>19</v>
      </c>
      <c r="R6" s="126"/>
      <c r="S6" s="126"/>
      <c r="T6" s="126"/>
      <c r="U6" s="126"/>
      <c r="V6" s="258"/>
      <c r="W6" s="258"/>
      <c r="X6" s="152"/>
      <c r="Y6" s="152"/>
      <c r="Z6" s="152"/>
      <c r="AA6" s="126"/>
      <c r="AB6" s="126"/>
      <c r="AC6" s="126"/>
      <c r="AH6" s="126"/>
      <c r="AI6" s="126"/>
      <c r="AJ6" s="126"/>
      <c r="AK6" s="126"/>
      <c r="AL6" s="126"/>
    </row>
    <row r="7" spans="1:38" ht="12" customHeight="1" x14ac:dyDescent="0.3">
      <c r="A7" s="366" t="s">
        <v>65</v>
      </c>
      <c r="B7" s="295">
        <f>'Comm &amp; Citizen Services'!F8</f>
        <v>0</v>
      </c>
      <c r="C7" s="292">
        <f>'Comm &amp; Citizen Services'!F17</f>
        <v>116</v>
      </c>
      <c r="D7" s="367">
        <f>'Comm &amp; Citizen Services'!K17</f>
        <v>1</v>
      </c>
      <c r="E7" s="295">
        <f>'Comm &amp; Citizen Services'!F22</f>
        <v>0</v>
      </c>
      <c r="F7" s="367">
        <f>'Comm &amp; Citizen Services'!K22</f>
        <v>0</v>
      </c>
      <c r="G7" s="292">
        <f>'Comm &amp; Citizen Services'!F28</f>
        <v>0</v>
      </c>
      <c r="H7" s="367">
        <f>'Comm &amp; Citizen Services'!K28</f>
        <v>0</v>
      </c>
      <c r="I7" s="295">
        <f>'Comm &amp; Citizen Services'!F35</f>
        <v>-927</v>
      </c>
      <c r="J7" s="367">
        <f>'Comm &amp; Citizen Services'!K35</f>
        <v>0</v>
      </c>
      <c r="K7" s="295">
        <f>'Comm &amp; Citizen Services'!F45</f>
        <v>136</v>
      </c>
      <c r="L7" s="368">
        <f>'Comm &amp; Citizen Services'!K45</f>
        <v>0</v>
      </c>
      <c r="M7" s="369">
        <f>'Comm &amp; Citizen Services'!$F$52</f>
        <v>-255</v>
      </c>
      <c r="N7" s="367">
        <f>'Comm &amp; Citizen Services'!$K$52</f>
        <v>-2</v>
      </c>
      <c r="O7" s="369">
        <f>'Comm &amp; Citizen Services'!F65</f>
        <v>-178</v>
      </c>
      <c r="P7" s="367">
        <f>'Comm &amp; Citizen Services'!K65</f>
        <v>-2</v>
      </c>
      <c r="Q7" s="220">
        <f>SUM(B7,C7,E7,G7,I7,K7,M7,O7)</f>
        <v>-1108</v>
      </c>
      <c r="R7" s="126"/>
      <c r="S7" s="370">
        <f>'Comm &amp; Citizen Services'!F67</f>
        <v>-1108</v>
      </c>
      <c r="T7" s="370">
        <f>Q7-S7</f>
        <v>0</v>
      </c>
      <c r="U7" s="126"/>
      <c r="V7" s="288" t="s">
        <v>32</v>
      </c>
      <c r="W7" s="288">
        <f>'Comm &amp; Citizen Services'!F67+IT!F68-'C&amp;C Services Summary'!Q10</f>
        <v>154.36999999999989</v>
      </c>
      <c r="X7" s="152"/>
      <c r="Y7" s="152"/>
      <c r="Z7" s="152"/>
      <c r="AA7" s="126"/>
      <c r="AB7" s="126"/>
      <c r="AC7" s="126"/>
      <c r="AH7" s="126"/>
      <c r="AI7" s="126"/>
      <c r="AJ7" s="126"/>
      <c r="AK7" s="126"/>
      <c r="AL7" s="126"/>
    </row>
    <row r="8" spans="1:38" ht="12" customHeight="1" x14ac:dyDescent="0.3">
      <c r="A8" s="222" t="s">
        <v>22</v>
      </c>
      <c r="B8" s="295">
        <f>'Hsg Services'!F8</f>
        <v>0</v>
      </c>
      <c r="C8" s="292">
        <f>'Hsg Services'!F25</f>
        <v>770</v>
      </c>
      <c r="D8" s="367">
        <f>'Hsg Services'!K25</f>
        <v>0</v>
      </c>
      <c r="E8" s="295">
        <f>'Hsg Services'!F31</f>
        <v>0</v>
      </c>
      <c r="F8" s="367">
        <f>'Hsg Services'!K31</f>
        <v>0</v>
      </c>
      <c r="G8" s="292">
        <f>'Hsg Services'!F39</f>
        <v>55</v>
      </c>
      <c r="H8" s="367">
        <f>'Hsg Services'!K39</f>
        <v>0</v>
      </c>
      <c r="I8" s="295">
        <f>'Hsg Services'!F44</f>
        <v>0</v>
      </c>
      <c r="J8" s="367">
        <f>'Hsg Services'!K44</f>
        <v>0</v>
      </c>
      <c r="K8" s="295">
        <f>'Hsg Services'!F57</f>
        <v>69</v>
      </c>
      <c r="L8" s="368">
        <f>'Hsg Services'!K57</f>
        <v>1</v>
      </c>
      <c r="M8" s="369">
        <f>'Hsg Services'!F63</f>
        <v>0</v>
      </c>
      <c r="N8" s="367">
        <f>'Hsg Services'!K63</f>
        <v>0</v>
      </c>
      <c r="O8" s="369">
        <f>'Hsg Services'!F68</f>
        <v>0</v>
      </c>
      <c r="P8" s="367">
        <f>'Hsg Services'!K68</f>
        <v>0</v>
      </c>
      <c r="Q8" s="220">
        <f>SUM(B8,C8,E8,G8,I8,K8,M8,O8)</f>
        <v>894</v>
      </c>
      <c r="R8" s="126"/>
      <c r="S8" s="370"/>
      <c r="T8" s="370"/>
      <c r="U8" s="126"/>
      <c r="V8" s="288"/>
      <c r="W8" s="288"/>
      <c r="X8" s="152"/>
      <c r="Y8" s="152"/>
      <c r="Z8" s="152"/>
      <c r="AA8" s="126"/>
      <c r="AB8" s="126"/>
      <c r="AC8" s="126"/>
      <c r="AH8" s="126"/>
      <c r="AI8" s="126"/>
      <c r="AJ8" s="126"/>
      <c r="AK8" s="126"/>
      <c r="AL8" s="126"/>
    </row>
    <row r="9" spans="1:38" x14ac:dyDescent="0.3">
      <c r="A9" s="371" t="s">
        <v>23</v>
      </c>
      <c r="B9" s="295">
        <f>'Comm Safety'!F6</f>
        <v>0</v>
      </c>
      <c r="C9" s="292">
        <f>'Comm Safety'!F14</f>
        <v>0</v>
      </c>
      <c r="D9" s="367">
        <f>'Comm Safety'!K14</f>
        <v>0</v>
      </c>
      <c r="E9" s="295">
        <f>'Comm Safety'!F20</f>
        <v>0</v>
      </c>
      <c r="F9" s="367">
        <f>'Comm Safety'!K20</f>
        <v>0</v>
      </c>
      <c r="G9" s="292">
        <f>'Comm Safety'!F26</f>
        <v>0</v>
      </c>
      <c r="H9" s="367">
        <f>'Comm Safety'!K26</f>
        <v>0</v>
      </c>
      <c r="I9" s="295">
        <f>'Comm Safety'!F32</f>
        <v>0</v>
      </c>
      <c r="J9" s="367">
        <f>'Comm Safety'!K32</f>
        <v>0</v>
      </c>
      <c r="K9" s="295">
        <f>'Comm Safety'!F44</f>
        <v>45</v>
      </c>
      <c r="L9" s="368">
        <f>'Comm Safety'!K44</f>
        <v>6</v>
      </c>
      <c r="M9" s="369">
        <f>'Comm Safety'!F50</f>
        <v>-45</v>
      </c>
      <c r="N9" s="367">
        <f>'Comm Safety'!K50</f>
        <v>-1</v>
      </c>
      <c r="O9" s="369">
        <f>'Comm Safety'!F55</f>
        <v>0</v>
      </c>
      <c r="P9" s="367">
        <f>'Comm Safety'!K55</f>
        <v>0</v>
      </c>
      <c r="Q9" s="220">
        <f>SUM(B9,C9,E9,G9,I9,K9,M9,O9)</f>
        <v>0</v>
      </c>
      <c r="R9" s="126"/>
      <c r="S9" s="9">
        <f>IT!F68</f>
        <v>1048.3699999999999</v>
      </c>
      <c r="T9" s="370">
        <f>Q9-S9</f>
        <v>-1048.3699999999999</v>
      </c>
      <c r="U9" s="126"/>
      <c r="V9" s="261"/>
      <c r="W9" s="261"/>
      <c r="X9" s="152"/>
      <c r="Y9" s="152"/>
      <c r="Z9" s="152"/>
      <c r="AA9" s="126"/>
      <c r="AB9" s="126"/>
      <c r="AC9" s="126"/>
      <c r="AH9" s="126"/>
      <c r="AI9" s="126"/>
      <c r="AJ9" s="126"/>
      <c r="AK9" s="126"/>
      <c r="AL9" s="126"/>
    </row>
    <row r="10" spans="1:38" s="2" customFormat="1" x14ac:dyDescent="0.3">
      <c r="A10" s="5" t="s">
        <v>35</v>
      </c>
      <c r="B10" s="209">
        <f t="shared" ref="B10:Q10" si="0">SUM(B7:B9)</f>
        <v>0</v>
      </c>
      <c r="C10" s="6">
        <f t="shared" si="0"/>
        <v>886</v>
      </c>
      <c r="D10" s="213">
        <f t="shared" si="0"/>
        <v>1</v>
      </c>
      <c r="E10" s="209">
        <f t="shared" si="0"/>
        <v>0</v>
      </c>
      <c r="F10" s="213">
        <f t="shared" si="0"/>
        <v>0</v>
      </c>
      <c r="G10" s="6">
        <f t="shared" si="0"/>
        <v>55</v>
      </c>
      <c r="H10" s="213">
        <f t="shared" si="0"/>
        <v>0</v>
      </c>
      <c r="I10" s="209">
        <f t="shared" si="0"/>
        <v>-927</v>
      </c>
      <c r="J10" s="213">
        <f t="shared" si="0"/>
        <v>0</v>
      </c>
      <c r="K10" s="209">
        <f t="shared" si="0"/>
        <v>250</v>
      </c>
      <c r="L10" s="213">
        <f t="shared" si="0"/>
        <v>7</v>
      </c>
      <c r="M10" s="256">
        <f t="shared" si="0"/>
        <v>-300</v>
      </c>
      <c r="N10" s="215">
        <f t="shared" si="0"/>
        <v>-3</v>
      </c>
      <c r="O10" s="256">
        <f t="shared" si="0"/>
        <v>-178</v>
      </c>
      <c r="P10" s="215">
        <f t="shared" si="0"/>
        <v>-2</v>
      </c>
      <c r="Q10" s="219">
        <f t="shared" si="0"/>
        <v>-214</v>
      </c>
      <c r="S10" s="9">
        <f>SUM(S7:S9)</f>
        <v>-59.630000000000109</v>
      </c>
      <c r="T10" s="9">
        <f>SUM(T7:T9)</f>
        <v>-1048.3699999999999</v>
      </c>
      <c r="V10" s="259" t="s">
        <v>36</v>
      </c>
      <c r="W10" s="260" t="e">
        <f>'Comm &amp; Citizen Services'!K67+IT!K68-'C&amp;C Services Summary'!D10-'C&amp;C Services Summary'!F10-'C&amp;C Services Summary'!H10-'C&amp;C Services Summary'!J10-'C&amp;C Services Summary'!#REF!-'C&amp;C Services Summary'!L10-'C&amp;C Services Summary'!N10</f>
        <v>#REF!</v>
      </c>
      <c r="X10" s="17"/>
      <c r="Y10" s="17"/>
      <c r="Z10" s="17"/>
    </row>
    <row r="11" spans="1:38" s="2" customFormat="1" x14ac:dyDescent="0.3">
      <c r="B11" s="8"/>
      <c r="C11" s="8"/>
      <c r="D11" s="8"/>
      <c r="E11" s="8"/>
      <c r="F11" s="8"/>
      <c r="G11" s="8"/>
      <c r="H11" s="8"/>
      <c r="I11" s="8"/>
      <c r="J11" s="8"/>
      <c r="K11" s="8"/>
      <c r="L11" s="8"/>
      <c r="M11" s="8"/>
      <c r="N11" s="8"/>
      <c r="O11" s="275"/>
      <c r="P11" s="8"/>
      <c r="Q11" s="214"/>
      <c r="S11" s="9"/>
      <c r="T11" s="9"/>
      <c r="V11" s="262"/>
      <c r="W11" s="262"/>
      <c r="X11" s="17"/>
      <c r="Y11" s="17"/>
      <c r="Z11" s="17"/>
    </row>
    <row r="12" spans="1:38" x14ac:dyDescent="0.3">
      <c r="A12" s="2" t="str">
        <f>'Overall Summary'!A23</f>
        <v>2027/28</v>
      </c>
      <c r="Q12" s="364"/>
      <c r="R12" s="126"/>
      <c r="S12" s="126"/>
      <c r="T12" s="126"/>
      <c r="U12" s="126"/>
      <c r="V12" s="258"/>
      <c r="W12" s="258"/>
      <c r="X12" s="152"/>
      <c r="Y12" s="152"/>
      <c r="Z12" s="152"/>
      <c r="AA12" s="126"/>
      <c r="AB12" s="126"/>
      <c r="AC12" s="126"/>
      <c r="AH12" s="126"/>
      <c r="AI12" s="126"/>
      <c r="AJ12" s="126"/>
      <c r="AK12" s="126"/>
      <c r="AL12" s="126"/>
    </row>
    <row r="13" spans="1:38" ht="25.5" customHeight="1" x14ac:dyDescent="0.3">
      <c r="A13" s="3" t="s">
        <v>7</v>
      </c>
      <c r="B13" s="210" t="s">
        <v>8</v>
      </c>
      <c r="C13" s="869" t="s">
        <v>9</v>
      </c>
      <c r="D13" s="870"/>
      <c r="E13" s="869" t="s">
        <v>10</v>
      </c>
      <c r="F13" s="870"/>
      <c r="G13" s="869" t="s">
        <v>11</v>
      </c>
      <c r="H13" s="870"/>
      <c r="I13" s="869" t="s">
        <v>12</v>
      </c>
      <c r="J13" s="870"/>
      <c r="K13" s="869" t="s">
        <v>61</v>
      </c>
      <c r="L13" s="870"/>
      <c r="M13" s="869" t="s">
        <v>62</v>
      </c>
      <c r="N13" s="870"/>
      <c r="O13" s="869" t="s">
        <v>15</v>
      </c>
      <c r="P13" s="870"/>
      <c r="Q13" s="210" t="s">
        <v>16</v>
      </c>
      <c r="R13" s="126"/>
      <c r="S13" s="12" t="s">
        <v>63</v>
      </c>
      <c r="T13" s="33" t="s">
        <v>64</v>
      </c>
      <c r="U13" s="126"/>
      <c r="V13" s="258"/>
      <c r="W13" s="258"/>
      <c r="X13" s="152"/>
      <c r="Y13" s="152"/>
      <c r="Z13" s="152"/>
      <c r="AA13" s="126"/>
      <c r="AB13" s="126"/>
      <c r="AC13" s="126"/>
      <c r="AH13" s="126"/>
      <c r="AI13" s="126"/>
      <c r="AJ13" s="126"/>
      <c r="AK13" s="126"/>
      <c r="AL13" s="126"/>
    </row>
    <row r="14" spans="1:38" x14ac:dyDescent="0.3">
      <c r="A14" s="4"/>
      <c r="B14" s="208" t="s">
        <v>19</v>
      </c>
      <c r="C14" s="23" t="s">
        <v>19</v>
      </c>
      <c r="D14" s="210" t="s">
        <v>20</v>
      </c>
      <c r="E14" s="208" t="s">
        <v>19</v>
      </c>
      <c r="F14" s="208" t="s">
        <v>20</v>
      </c>
      <c r="G14" s="84" t="s">
        <v>19</v>
      </c>
      <c r="H14" s="210" t="s">
        <v>20</v>
      </c>
      <c r="I14" s="208" t="s">
        <v>19</v>
      </c>
      <c r="J14" s="208" t="s">
        <v>20</v>
      </c>
      <c r="K14" s="208" t="s">
        <v>19</v>
      </c>
      <c r="L14" s="208" t="s">
        <v>20</v>
      </c>
      <c r="M14" s="208" t="s">
        <v>19</v>
      </c>
      <c r="N14" s="208" t="s">
        <v>20</v>
      </c>
      <c r="O14" s="617" t="s">
        <v>19</v>
      </c>
      <c r="P14" s="208" t="s">
        <v>20</v>
      </c>
      <c r="Q14" s="208" t="s">
        <v>19</v>
      </c>
      <c r="R14" s="126"/>
      <c r="S14" s="126"/>
      <c r="T14" s="126"/>
      <c r="U14" s="126"/>
      <c r="V14" s="258"/>
      <c r="W14" s="258"/>
      <c r="X14" s="152"/>
      <c r="Y14" s="152"/>
      <c r="Z14" s="152"/>
      <c r="AA14" s="126"/>
      <c r="AB14" s="126"/>
      <c r="AC14" s="126"/>
      <c r="AH14" s="126"/>
      <c r="AI14" s="126"/>
      <c r="AJ14" s="126"/>
      <c r="AK14" s="126"/>
      <c r="AL14" s="126"/>
    </row>
    <row r="15" spans="1:38" x14ac:dyDescent="0.3">
      <c r="A15" s="366" t="s">
        <v>65</v>
      </c>
      <c r="B15" s="295">
        <f>'Comm &amp; Citizen Services'!G8</f>
        <v>0</v>
      </c>
      <c r="C15" s="292">
        <f>'Comm &amp; Citizen Services'!G17</f>
        <v>0</v>
      </c>
      <c r="D15" s="367">
        <f>'Comm &amp; Citizen Services'!L17</f>
        <v>0</v>
      </c>
      <c r="E15" s="295">
        <f>'Comm &amp; Citizen Services'!G22</f>
        <v>0</v>
      </c>
      <c r="F15" s="367">
        <f>'Comm &amp; Citizen Services'!L22</f>
        <v>0</v>
      </c>
      <c r="G15" s="292">
        <f>'Comm &amp; Citizen Services'!G28</f>
        <v>0</v>
      </c>
      <c r="H15" s="367">
        <f>'Comm &amp; Citizen Services'!L28</f>
        <v>0</v>
      </c>
      <c r="I15" s="295">
        <f>'Comm &amp; Citizen Services'!G35</f>
        <v>-83</v>
      </c>
      <c r="J15" s="367">
        <f>'Comm &amp; Citizen Services'!L35</f>
        <v>0</v>
      </c>
      <c r="K15" s="295">
        <f>'Comm &amp; Citizen Services'!G45</f>
        <v>16</v>
      </c>
      <c r="L15" s="367">
        <f>'Comm &amp; Citizen Services'!L45</f>
        <v>1</v>
      </c>
      <c r="M15" s="369">
        <f>'Comm &amp; Citizen Services'!$G$52</f>
        <v>0</v>
      </c>
      <c r="N15" s="367">
        <f>'Comm &amp; Citizen Services'!$L$52</f>
        <v>0</v>
      </c>
      <c r="O15" s="369">
        <f>'Comm &amp; Citizen Services'!G65</f>
        <v>-78</v>
      </c>
      <c r="P15" s="367">
        <f>'Comm &amp; Citizen Services'!L65</f>
        <v>0</v>
      </c>
      <c r="Q15" s="220">
        <f>SUM(B15,C15,E15,G15,I15,K15,M15,O15)</f>
        <v>-145</v>
      </c>
      <c r="R15" s="126"/>
      <c r="S15" s="370">
        <f>'Comm &amp; Citizen Services'!G67</f>
        <v>-145</v>
      </c>
      <c r="T15" s="370">
        <f>Q15-S15</f>
        <v>0</v>
      </c>
      <c r="U15" s="126"/>
      <c r="V15" s="288" t="s">
        <v>32</v>
      </c>
      <c r="W15" s="288">
        <f>'Comm &amp; Citizen Services'!G67+IT!H68-'C&amp;C Services Summary'!Q18</f>
        <v>1504.15</v>
      </c>
      <c r="X15" s="152"/>
      <c r="Y15" s="152"/>
      <c r="Z15" s="152"/>
      <c r="AA15" s="126"/>
      <c r="AB15" s="126"/>
      <c r="AC15" s="126"/>
      <c r="AH15" s="126"/>
      <c r="AI15" s="126"/>
      <c r="AJ15" s="126"/>
      <c r="AK15" s="126"/>
      <c r="AL15" s="126"/>
    </row>
    <row r="16" spans="1:38" x14ac:dyDescent="0.3">
      <c r="A16" s="222" t="s">
        <v>22</v>
      </c>
      <c r="B16" s="295">
        <f>'Comm &amp; Citizen Services'!G8</f>
        <v>0</v>
      </c>
      <c r="C16" s="292">
        <f>'Hsg Services'!G25</f>
        <v>-1026</v>
      </c>
      <c r="D16" s="367">
        <f>'Hsg Services'!L25</f>
        <v>0</v>
      </c>
      <c r="E16" s="295">
        <f>'Hsg Services'!G31</f>
        <v>0</v>
      </c>
      <c r="F16" s="367">
        <f>'Hsg Services'!L31</f>
        <v>0</v>
      </c>
      <c r="G16" s="292">
        <f>'Hsg Services'!G39</f>
        <v>-200</v>
      </c>
      <c r="H16" s="367">
        <f>'Hsg Services'!L39</f>
        <v>0</v>
      </c>
      <c r="I16" s="295">
        <f>'Hsg Services'!G44</f>
        <v>0</v>
      </c>
      <c r="J16" s="367">
        <f>'Hsg Services'!L44</f>
        <v>0</v>
      </c>
      <c r="K16" s="295">
        <f>'Hsg Services'!G57</f>
        <v>-152</v>
      </c>
      <c r="L16" s="367">
        <f>'Hsg Services'!L57</f>
        <v>0</v>
      </c>
      <c r="M16" s="369">
        <f>'Hsg Services'!G63</f>
        <v>0</v>
      </c>
      <c r="N16" s="367">
        <f>'Hsg Services'!L63</f>
        <v>0</v>
      </c>
      <c r="O16" s="369">
        <f>'Hsg Services'!G68</f>
        <v>0</v>
      </c>
      <c r="P16" s="367">
        <f>'Hsg Services'!L68</f>
        <v>0</v>
      </c>
      <c r="Q16" s="220">
        <f>SUM(B16,C16,E16,G16,I16,K16,M16,O16)</f>
        <v>-1378</v>
      </c>
      <c r="R16" s="126"/>
      <c r="S16" s="370"/>
      <c r="T16" s="370"/>
      <c r="U16" s="126"/>
      <c r="V16" s="288"/>
      <c r="W16" s="288"/>
      <c r="X16" s="152"/>
      <c r="Y16" s="152"/>
      <c r="Z16" s="152"/>
      <c r="AA16" s="126"/>
      <c r="AB16" s="126"/>
      <c r="AC16" s="126"/>
      <c r="AH16" s="126"/>
      <c r="AI16" s="126"/>
      <c r="AJ16" s="126"/>
      <c r="AK16" s="126"/>
      <c r="AL16" s="126"/>
    </row>
    <row r="17" spans="1:38" x14ac:dyDescent="0.3">
      <c r="A17" s="371" t="s">
        <v>23</v>
      </c>
      <c r="B17" s="295">
        <f>'Comm Safety'!G6</f>
        <v>0</v>
      </c>
      <c r="C17" s="292">
        <f>'Comm Safety'!G14</f>
        <v>0</v>
      </c>
      <c r="D17" s="367">
        <f>'Comm Safety'!K14</f>
        <v>0</v>
      </c>
      <c r="E17" s="295">
        <f>'Comm Safety'!G20</f>
        <v>0</v>
      </c>
      <c r="F17" s="367">
        <f>'Comm Safety'!L20</f>
        <v>0</v>
      </c>
      <c r="G17" s="292">
        <f>'Comm Safety'!G26</f>
        <v>0</v>
      </c>
      <c r="H17" s="367">
        <f>'Comm Safety'!L26</f>
        <v>0</v>
      </c>
      <c r="I17" s="295">
        <f>'Comm Safety'!G32</f>
        <v>0</v>
      </c>
      <c r="J17" s="367">
        <f>'Comm Safety'!L32</f>
        <v>0</v>
      </c>
      <c r="K17" s="295">
        <f>'Comm Safety'!G44</f>
        <v>0</v>
      </c>
      <c r="L17" s="367">
        <f>'Comm Safety'!L44</f>
        <v>0</v>
      </c>
      <c r="M17" s="369">
        <f>'Comm Safety'!G50</f>
        <v>0</v>
      </c>
      <c r="N17" s="367">
        <f>'Comm Safety'!L50</f>
        <v>0</v>
      </c>
      <c r="O17" s="369">
        <f>'Comm Safety'!G55</f>
        <v>0</v>
      </c>
      <c r="P17" s="367">
        <f>'Comm Safety'!L55</f>
        <v>0</v>
      </c>
      <c r="Q17" s="220">
        <f>SUM(B17,C17,E17,G17,I17,K17,M17,O17)</f>
        <v>0</v>
      </c>
      <c r="R17" s="126"/>
      <c r="S17" s="9">
        <f>IT!H68</f>
        <v>126.14999999999999</v>
      </c>
      <c r="T17" s="370">
        <f>Q17-S17</f>
        <v>-126.14999999999999</v>
      </c>
      <c r="U17" s="126"/>
      <c r="V17" s="261"/>
      <c r="W17" s="261"/>
      <c r="X17" s="152"/>
      <c r="Y17" s="152"/>
      <c r="Z17" s="152"/>
      <c r="AA17" s="126"/>
      <c r="AB17" s="126"/>
      <c r="AC17" s="126"/>
      <c r="AH17" s="126"/>
      <c r="AI17" s="126"/>
      <c r="AJ17" s="126"/>
      <c r="AK17" s="126"/>
      <c r="AL17" s="126"/>
    </row>
    <row r="18" spans="1:38" s="2" customFormat="1" x14ac:dyDescent="0.3">
      <c r="A18" s="5" t="s">
        <v>35</v>
      </c>
      <c r="B18" s="209">
        <f t="shared" ref="B18:Q18" si="1">SUM(B15:B17)</f>
        <v>0</v>
      </c>
      <c r="C18" s="6">
        <f t="shared" si="1"/>
        <v>-1026</v>
      </c>
      <c r="D18" s="213">
        <f t="shared" si="1"/>
        <v>0</v>
      </c>
      <c r="E18" s="209">
        <f t="shared" si="1"/>
        <v>0</v>
      </c>
      <c r="F18" s="213">
        <f t="shared" si="1"/>
        <v>0</v>
      </c>
      <c r="G18" s="6">
        <f t="shared" si="1"/>
        <v>-200</v>
      </c>
      <c r="H18" s="213">
        <f t="shared" si="1"/>
        <v>0</v>
      </c>
      <c r="I18" s="209">
        <f t="shared" si="1"/>
        <v>-83</v>
      </c>
      <c r="J18" s="213">
        <f t="shared" si="1"/>
        <v>0</v>
      </c>
      <c r="K18" s="209">
        <f t="shared" si="1"/>
        <v>-136</v>
      </c>
      <c r="L18" s="213">
        <f t="shared" si="1"/>
        <v>1</v>
      </c>
      <c r="M18" s="256">
        <f t="shared" si="1"/>
        <v>0</v>
      </c>
      <c r="N18" s="215">
        <f t="shared" si="1"/>
        <v>0</v>
      </c>
      <c r="O18" s="256">
        <f t="shared" si="1"/>
        <v>-78</v>
      </c>
      <c r="P18" s="215">
        <f t="shared" si="1"/>
        <v>0</v>
      </c>
      <c r="Q18" s="219">
        <f t="shared" si="1"/>
        <v>-1523</v>
      </c>
      <c r="S18" s="9">
        <f>SUM(S15:S17)</f>
        <v>-18.850000000000009</v>
      </c>
      <c r="T18" s="2">
        <f>SUM(T15:T17)</f>
        <v>-126.14999999999999</v>
      </c>
      <c r="V18" s="259" t="s">
        <v>36</v>
      </c>
      <c r="W18" s="260" t="e">
        <f>'Comm &amp; Citizen Services'!L67+IT!M68-'C&amp;C Services Summary'!D18-'C&amp;C Services Summary'!F18-'C&amp;C Services Summary'!H18-'C&amp;C Services Summary'!J18-'C&amp;C Services Summary'!#REF!-'C&amp;C Services Summary'!L18-'C&amp;C Services Summary'!#REF!-'C&amp;C Services Summary'!#REF!-'C&amp;C Services Summary'!#REF!-'C&amp;C Services Summary'!#REF!-'C&amp;C Services Summary'!#REF!-'C&amp;C Services Summary'!N18-'C&amp;C Services Summary'!#REF!</f>
        <v>#REF!</v>
      </c>
      <c r="X18" s="17"/>
      <c r="Y18" s="17"/>
      <c r="Z18" s="17"/>
    </row>
    <row r="19" spans="1:38" s="2" customFormat="1" x14ac:dyDescent="0.3">
      <c r="B19" s="8"/>
      <c r="C19" s="8"/>
      <c r="D19" s="88"/>
      <c r="E19" s="8"/>
      <c r="F19" s="88"/>
      <c r="G19" s="8"/>
      <c r="H19" s="88"/>
      <c r="I19" s="8"/>
      <c r="J19" s="88"/>
      <c r="K19" s="8"/>
      <c r="L19" s="88"/>
      <c r="M19" s="88"/>
      <c r="N19" s="88"/>
      <c r="O19" s="275"/>
      <c r="P19" s="88"/>
      <c r="Q19" s="88"/>
      <c r="R19" s="88"/>
      <c r="S19" s="81"/>
      <c r="T19" s="81"/>
      <c r="U19" s="81"/>
      <c r="V19" s="81"/>
      <c r="W19" s="214"/>
      <c r="AB19" s="284"/>
      <c r="AC19" s="284"/>
      <c r="AD19" s="17"/>
      <c r="AE19" s="17"/>
      <c r="AF19" s="17"/>
    </row>
    <row r="20" spans="1:38" s="2" customFormat="1" x14ac:dyDescent="0.3">
      <c r="A20" s="2" t="str">
        <f>'Overall Summary'!A41</f>
        <v>2028/29</v>
      </c>
      <c r="B20" s="217"/>
      <c r="C20" s="217"/>
      <c r="D20" s="217"/>
      <c r="E20" s="217"/>
      <c r="F20" s="217"/>
      <c r="G20" s="217"/>
      <c r="H20" s="217"/>
      <c r="I20" s="217"/>
      <c r="J20" s="217"/>
      <c r="K20" s="217"/>
      <c r="L20" s="217"/>
      <c r="M20" s="217"/>
      <c r="N20" s="217"/>
      <c r="O20" s="611"/>
      <c r="P20" s="217"/>
      <c r="Q20" s="217"/>
      <c r="R20" s="88"/>
      <c r="S20" s="81"/>
      <c r="T20" s="81"/>
      <c r="U20" s="81"/>
      <c r="V20" s="81"/>
      <c r="W20" s="214"/>
      <c r="AB20" s="284"/>
      <c r="AC20" s="284"/>
      <c r="AD20" s="17"/>
      <c r="AE20" s="17"/>
      <c r="AF20" s="17"/>
    </row>
    <row r="21" spans="1:38" s="2" customFormat="1" ht="25.5" customHeight="1" x14ac:dyDescent="0.3">
      <c r="A21" s="3" t="s">
        <v>7</v>
      </c>
      <c r="B21" s="210" t="s">
        <v>8</v>
      </c>
      <c r="C21" s="869" t="s">
        <v>9</v>
      </c>
      <c r="D21" s="870"/>
      <c r="E21" s="869" t="s">
        <v>10</v>
      </c>
      <c r="F21" s="870"/>
      <c r="G21" s="869" t="s">
        <v>11</v>
      </c>
      <c r="H21" s="870"/>
      <c r="I21" s="869" t="s">
        <v>12</v>
      </c>
      <c r="J21" s="870"/>
      <c r="K21" s="869" t="s">
        <v>61</v>
      </c>
      <c r="L21" s="870"/>
      <c r="M21" s="869" t="s">
        <v>62</v>
      </c>
      <c r="N21" s="870"/>
      <c r="O21" s="869" t="s">
        <v>15</v>
      </c>
      <c r="P21" s="870"/>
      <c r="Q21" s="210" t="s">
        <v>16</v>
      </c>
      <c r="R21" s="88"/>
      <c r="S21" s="81"/>
      <c r="T21" s="81"/>
      <c r="U21" s="81"/>
      <c r="V21" s="81"/>
      <c r="W21" s="214"/>
      <c r="AB21" s="284"/>
      <c r="AC21" s="284"/>
      <c r="AD21" s="17"/>
      <c r="AE21" s="17"/>
      <c r="AF21" s="17"/>
    </row>
    <row r="22" spans="1:38" s="2" customFormat="1" x14ac:dyDescent="0.3">
      <c r="A22" s="4"/>
      <c r="B22" s="208" t="s">
        <v>19</v>
      </c>
      <c r="C22" s="23" t="s">
        <v>19</v>
      </c>
      <c r="D22" s="210" t="s">
        <v>20</v>
      </c>
      <c r="E22" s="208" t="s">
        <v>19</v>
      </c>
      <c r="F22" s="208" t="s">
        <v>20</v>
      </c>
      <c r="G22" s="84" t="s">
        <v>19</v>
      </c>
      <c r="H22" s="210" t="s">
        <v>20</v>
      </c>
      <c r="I22" s="208" t="s">
        <v>19</v>
      </c>
      <c r="J22" s="208" t="s">
        <v>20</v>
      </c>
      <c r="K22" s="208" t="s">
        <v>19</v>
      </c>
      <c r="L22" s="208" t="s">
        <v>20</v>
      </c>
      <c r="M22" s="208" t="s">
        <v>19</v>
      </c>
      <c r="N22" s="208" t="s">
        <v>20</v>
      </c>
      <c r="O22" s="617" t="s">
        <v>19</v>
      </c>
      <c r="P22" s="208" t="s">
        <v>20</v>
      </c>
      <c r="Q22" s="208" t="s">
        <v>19</v>
      </c>
      <c r="R22" s="88"/>
      <c r="S22" s="81"/>
      <c r="T22" s="81"/>
      <c r="U22" s="81"/>
      <c r="V22" s="81"/>
      <c r="W22" s="214"/>
      <c r="AB22" s="284"/>
      <c r="AC22" s="284"/>
      <c r="AD22" s="17"/>
      <c r="AE22" s="17"/>
      <c r="AF22" s="17"/>
    </row>
    <row r="23" spans="1:38" s="2" customFormat="1" x14ac:dyDescent="0.3">
      <c r="A23" s="366" t="s">
        <v>65</v>
      </c>
      <c r="B23" s="295">
        <f>'Comm &amp; Citizen Services'!H8</f>
        <v>0</v>
      </c>
      <c r="C23" s="292">
        <f>'Comm &amp; Citizen Services'!H17</f>
        <v>0</v>
      </c>
      <c r="D23" s="367">
        <f>'Comm &amp; Citizen Services'!M17</f>
        <v>0</v>
      </c>
      <c r="E23" s="295">
        <f>'Comm &amp; Citizen Services'!H22</f>
        <v>0</v>
      </c>
      <c r="F23" s="367">
        <f>'Comm &amp; Citizen Services'!M22</f>
        <v>0</v>
      </c>
      <c r="G23" s="292">
        <f>'Comm &amp; Citizen Services'!H28</f>
        <v>0</v>
      </c>
      <c r="H23" s="367">
        <f>'Comm &amp; Citizen Services'!M28</f>
        <v>0</v>
      </c>
      <c r="I23" s="295">
        <f>'Comm &amp; Citizen Services'!H35</f>
        <v>-264</v>
      </c>
      <c r="J23" s="367">
        <f>'Comm &amp; Citizen Services'!M35</f>
        <v>0</v>
      </c>
      <c r="K23" s="295">
        <f>'Comm &amp; Citizen Services'!H45</f>
        <v>0</v>
      </c>
      <c r="L23" s="367">
        <f>'Comm &amp; Citizen Services'!M45</f>
        <v>0</v>
      </c>
      <c r="M23" s="369">
        <f>'Comm &amp; Citizen Services'!H52</f>
        <v>0</v>
      </c>
      <c r="N23" s="367">
        <f>'Comm &amp; Citizen Services'!M52</f>
        <v>0</v>
      </c>
      <c r="O23" s="369">
        <f>'Comm &amp; Citizen Services'!H65</f>
        <v>-72</v>
      </c>
      <c r="P23" s="367">
        <f>'Comm &amp; Citizen Services'!M65</f>
        <v>0</v>
      </c>
      <c r="Q23" s="220">
        <f>SUM(B23,C23,E23,G23,I23,K23,M23,O23)</f>
        <v>-336</v>
      </c>
      <c r="R23" s="88"/>
      <c r="S23" s="81"/>
      <c r="T23" s="81"/>
      <c r="U23" s="81"/>
      <c r="V23" s="81"/>
      <c r="W23" s="214"/>
      <c r="AB23" s="284"/>
      <c r="AC23" s="284"/>
      <c r="AD23" s="17"/>
      <c r="AE23" s="17"/>
      <c r="AF23" s="17"/>
    </row>
    <row r="24" spans="1:38" s="2" customFormat="1" x14ac:dyDescent="0.3">
      <c r="A24" s="222" t="s">
        <v>22</v>
      </c>
      <c r="B24" s="295">
        <f>'Hsg Services'!H8</f>
        <v>0</v>
      </c>
      <c r="C24" s="292">
        <f>'Hsg Services'!H25</f>
        <v>50</v>
      </c>
      <c r="D24" s="367">
        <f>'Hsg Services'!M25</f>
        <v>0</v>
      </c>
      <c r="E24" s="295">
        <f>'Hsg Services'!H31</f>
        <v>0</v>
      </c>
      <c r="F24" s="367">
        <f>'Hsg Services'!M31</f>
        <v>0</v>
      </c>
      <c r="G24" s="292">
        <f>'Hsg Services'!H39</f>
        <v>0</v>
      </c>
      <c r="H24" s="367">
        <f>'Hsg Services'!M39</f>
        <v>0</v>
      </c>
      <c r="I24" s="295">
        <f>'Hsg Services'!H44</f>
        <v>0</v>
      </c>
      <c r="J24" s="367">
        <f>'Hsg Services'!M44</f>
        <v>0</v>
      </c>
      <c r="K24" s="295">
        <f>'Hsg Services'!H57</f>
        <v>-106</v>
      </c>
      <c r="L24" s="367">
        <f>'Hsg Services'!M57</f>
        <v>-3</v>
      </c>
      <c r="M24" s="369">
        <f>'Hsg Services'!H63</f>
        <v>0</v>
      </c>
      <c r="N24" s="367">
        <f>'Hsg Services'!M63</f>
        <v>0</v>
      </c>
      <c r="O24" s="369">
        <f>'Hsg Services'!H68</f>
        <v>0</v>
      </c>
      <c r="P24" s="367">
        <f>'Hsg Services'!M68</f>
        <v>0</v>
      </c>
      <c r="Q24" s="220">
        <f>SUM(B24,C24,E24,G24,I24,K24,M24,O24)</f>
        <v>-56</v>
      </c>
      <c r="R24" s="88"/>
      <c r="S24" s="81"/>
      <c r="T24" s="81"/>
      <c r="U24" s="81"/>
      <c r="V24" s="81"/>
      <c r="W24" s="214"/>
      <c r="AB24" s="284"/>
      <c r="AC24" s="284"/>
      <c r="AD24" s="17"/>
      <c r="AE24" s="17"/>
      <c r="AF24" s="17"/>
    </row>
    <row r="25" spans="1:38" s="2" customFormat="1" x14ac:dyDescent="0.3">
      <c r="A25" s="371" t="s">
        <v>23</v>
      </c>
      <c r="B25" s="295">
        <f>'Comm Safety'!H8</f>
        <v>0</v>
      </c>
      <c r="C25" s="292">
        <f>'Comm Safety'!H14</f>
        <v>0</v>
      </c>
      <c r="D25" s="367">
        <f>'Comm Safety'!M14</f>
        <v>0</v>
      </c>
      <c r="E25" s="295">
        <f>'Comm Safety'!H20</f>
        <v>0</v>
      </c>
      <c r="F25" s="367">
        <f>'Comm Safety'!M20</f>
        <v>0</v>
      </c>
      <c r="G25" s="292">
        <f>'Comm Safety'!H26</f>
        <v>0</v>
      </c>
      <c r="H25" s="367">
        <f>'Comm Safety'!M26</f>
        <v>0</v>
      </c>
      <c r="I25" s="295">
        <f>'Comm Safety'!H32</f>
        <v>0</v>
      </c>
      <c r="J25" s="367">
        <f>'Comm Safety'!M32</f>
        <v>0</v>
      </c>
      <c r="K25" s="295">
        <f>'Comm Safety'!H44</f>
        <v>0</v>
      </c>
      <c r="L25" s="367">
        <f>'Comm Safety'!M44</f>
        <v>-2</v>
      </c>
      <c r="M25" s="369">
        <f>'Comm Safety'!H50</f>
        <v>0</v>
      </c>
      <c r="N25" s="367">
        <f>'Comm Safety'!M50</f>
        <v>0</v>
      </c>
      <c r="O25" s="369">
        <f>'Comm Safety'!H55</f>
        <v>0</v>
      </c>
      <c r="P25" s="367">
        <f>'Comm Safety'!M55</f>
        <v>0</v>
      </c>
      <c r="Q25" s="220">
        <f>SUM(B25,C25,E25,G25,I25,K25,M25,O25)</f>
        <v>0</v>
      </c>
      <c r="R25" s="88"/>
      <c r="S25" s="81"/>
      <c r="T25" s="81"/>
      <c r="U25" s="81"/>
      <c r="V25" s="81"/>
      <c r="W25" s="214"/>
      <c r="AB25" s="284"/>
      <c r="AC25" s="284"/>
      <c r="AD25" s="17"/>
      <c r="AE25" s="17"/>
      <c r="AF25" s="17"/>
    </row>
    <row r="26" spans="1:38" s="2" customFormat="1" x14ac:dyDescent="0.3">
      <c r="A26" s="5" t="s">
        <v>35</v>
      </c>
      <c r="B26" s="209">
        <f t="shared" ref="B26:Q26" si="2">SUM(B23:B25)</f>
        <v>0</v>
      </c>
      <c r="C26" s="6">
        <f t="shared" si="2"/>
        <v>50</v>
      </c>
      <c r="D26" s="213">
        <f t="shared" si="2"/>
        <v>0</v>
      </c>
      <c r="E26" s="209">
        <f t="shared" si="2"/>
        <v>0</v>
      </c>
      <c r="F26" s="213">
        <f t="shared" si="2"/>
        <v>0</v>
      </c>
      <c r="G26" s="6">
        <f t="shared" si="2"/>
        <v>0</v>
      </c>
      <c r="H26" s="213">
        <f t="shared" si="2"/>
        <v>0</v>
      </c>
      <c r="I26" s="209">
        <f t="shared" si="2"/>
        <v>-264</v>
      </c>
      <c r="J26" s="213">
        <f t="shared" si="2"/>
        <v>0</v>
      </c>
      <c r="K26" s="209">
        <f t="shared" si="2"/>
        <v>-106</v>
      </c>
      <c r="L26" s="213">
        <f t="shared" si="2"/>
        <v>-5</v>
      </c>
      <c r="M26" s="256">
        <f t="shared" si="2"/>
        <v>0</v>
      </c>
      <c r="N26" s="215">
        <f t="shared" si="2"/>
        <v>0</v>
      </c>
      <c r="O26" s="256">
        <f t="shared" si="2"/>
        <v>-72</v>
      </c>
      <c r="P26" s="215">
        <f t="shared" si="2"/>
        <v>0</v>
      </c>
      <c r="Q26" s="219">
        <f t="shared" si="2"/>
        <v>-392</v>
      </c>
      <c r="R26" s="88"/>
      <c r="S26" s="81"/>
      <c r="T26" s="81"/>
      <c r="U26" s="81"/>
      <c r="V26" s="81"/>
      <c r="W26" s="214"/>
      <c r="AB26" s="284"/>
      <c r="AC26" s="284"/>
      <c r="AD26" s="17"/>
      <c r="AE26" s="17"/>
      <c r="AF26" s="17"/>
    </row>
    <row r="27" spans="1:38" s="2" customFormat="1" x14ac:dyDescent="0.3">
      <c r="B27" s="8"/>
      <c r="C27" s="8"/>
      <c r="D27" s="88"/>
      <c r="E27" s="8"/>
      <c r="F27" s="88"/>
      <c r="G27" s="8"/>
      <c r="H27" s="88"/>
      <c r="I27" s="8"/>
      <c r="J27" s="88"/>
      <c r="K27" s="8"/>
      <c r="L27" s="88"/>
      <c r="M27" s="88"/>
      <c r="N27" s="88"/>
      <c r="O27" s="275"/>
      <c r="P27" s="88"/>
      <c r="Q27" s="88"/>
      <c r="R27" s="88"/>
      <c r="S27" s="81"/>
      <c r="T27" s="81"/>
      <c r="U27" s="81"/>
      <c r="V27" s="81"/>
      <c r="W27" s="214"/>
      <c r="AB27" s="284"/>
      <c r="AC27" s="284"/>
      <c r="AD27" s="17"/>
      <c r="AE27" s="17"/>
      <c r="AF27" s="17"/>
    </row>
    <row r="28" spans="1:38" x14ac:dyDescent="0.3">
      <c r="A28" s="2" t="str">
        <f>'Overall Summary'!A59</f>
        <v>2029/30</v>
      </c>
      <c r="W28" s="364"/>
      <c r="X28" s="126"/>
      <c r="Y28" s="126"/>
      <c r="Z28" s="126"/>
      <c r="AA28" s="126"/>
      <c r="AB28" s="258"/>
      <c r="AC28" s="258"/>
      <c r="AD28" s="152"/>
      <c r="AE28" s="152"/>
      <c r="AF28" s="152"/>
      <c r="AH28" s="126"/>
      <c r="AI28" s="126"/>
      <c r="AJ28" s="126"/>
      <c r="AK28" s="126"/>
      <c r="AL28" s="126"/>
    </row>
    <row r="29" spans="1:38" ht="25.5" customHeight="1" x14ac:dyDescent="0.3">
      <c r="A29" s="3" t="s">
        <v>7</v>
      </c>
      <c r="B29" s="210" t="s">
        <v>8</v>
      </c>
      <c r="C29" s="869" t="s">
        <v>9</v>
      </c>
      <c r="D29" s="870"/>
      <c r="E29" s="869" t="s">
        <v>10</v>
      </c>
      <c r="F29" s="870"/>
      <c r="G29" s="869" t="s">
        <v>11</v>
      </c>
      <c r="H29" s="870"/>
      <c r="I29" s="869" t="s">
        <v>12</v>
      </c>
      <c r="J29" s="870"/>
      <c r="K29" s="869" t="s">
        <v>61</v>
      </c>
      <c r="L29" s="870"/>
      <c r="M29" s="869" t="s">
        <v>62</v>
      </c>
      <c r="N29" s="870"/>
      <c r="O29" s="869" t="s">
        <v>15</v>
      </c>
      <c r="P29" s="870"/>
      <c r="Q29" s="210" t="s">
        <v>16</v>
      </c>
      <c r="R29" s="126"/>
      <c r="S29" s="12" t="s">
        <v>63</v>
      </c>
      <c r="T29" s="33" t="s">
        <v>64</v>
      </c>
      <c r="U29" s="126"/>
      <c r="V29" s="258"/>
      <c r="W29" s="258"/>
      <c r="X29" s="152"/>
      <c r="Y29" s="152"/>
      <c r="Z29" s="152"/>
      <c r="AA29" s="126"/>
      <c r="AB29" s="126"/>
      <c r="AC29" s="126"/>
      <c r="AH29" s="126"/>
      <c r="AI29" s="126"/>
      <c r="AJ29" s="126"/>
      <c r="AK29" s="126"/>
      <c r="AL29" s="126"/>
    </row>
    <row r="30" spans="1:38" x14ac:dyDescent="0.3">
      <c r="A30" s="4"/>
      <c r="B30" s="208" t="s">
        <v>19</v>
      </c>
      <c r="C30" s="23" t="s">
        <v>19</v>
      </c>
      <c r="D30" s="210" t="s">
        <v>20</v>
      </c>
      <c r="E30" s="208" t="s">
        <v>19</v>
      </c>
      <c r="F30" s="208" t="s">
        <v>20</v>
      </c>
      <c r="G30" s="84" t="s">
        <v>19</v>
      </c>
      <c r="H30" s="210" t="s">
        <v>20</v>
      </c>
      <c r="I30" s="208" t="s">
        <v>19</v>
      </c>
      <c r="J30" s="208" t="s">
        <v>20</v>
      </c>
      <c r="K30" s="208" t="s">
        <v>19</v>
      </c>
      <c r="L30" s="208" t="s">
        <v>20</v>
      </c>
      <c r="M30" s="208" t="s">
        <v>19</v>
      </c>
      <c r="N30" s="208" t="s">
        <v>20</v>
      </c>
      <c r="O30" s="617" t="s">
        <v>19</v>
      </c>
      <c r="P30" s="208" t="s">
        <v>20</v>
      </c>
      <c r="Q30" s="208" t="s">
        <v>19</v>
      </c>
      <c r="R30" s="126"/>
      <c r="S30" s="126"/>
      <c r="T30" s="126"/>
      <c r="U30" s="126"/>
      <c r="V30" s="258"/>
      <c r="W30" s="258"/>
      <c r="X30" s="152"/>
      <c r="Y30" s="152"/>
      <c r="Z30" s="152"/>
      <c r="AA30" s="126"/>
      <c r="AB30" s="126"/>
      <c r="AC30" s="126"/>
      <c r="AH30" s="126"/>
      <c r="AI30" s="126"/>
      <c r="AJ30" s="126"/>
      <c r="AK30" s="126"/>
      <c r="AL30" s="126"/>
    </row>
    <row r="31" spans="1:38" x14ac:dyDescent="0.3">
      <c r="A31" s="366" t="s">
        <v>65</v>
      </c>
      <c r="B31" s="295">
        <f>'Comm &amp; Citizen Services'!I8</f>
        <v>0</v>
      </c>
      <c r="C31" s="292">
        <f>'Comm &amp; Citizen Services'!I17</f>
        <v>0</v>
      </c>
      <c r="D31" s="367">
        <f>'Comm &amp; Citizen Services'!N17</f>
        <v>0</v>
      </c>
      <c r="E31" s="295">
        <f>'Comm &amp; Citizen Services'!H20</f>
        <v>0</v>
      </c>
      <c r="F31" s="367">
        <f>'Comm &amp; Citizen Services'!N22</f>
        <v>0</v>
      </c>
      <c r="G31" s="292">
        <f>'Comm &amp; Citizen Services'!J37</f>
        <v>0</v>
      </c>
      <c r="H31" s="367">
        <f>'Comm &amp; Citizen Services'!N28</f>
        <v>0</v>
      </c>
      <c r="I31" s="295">
        <f>'Comm &amp; Citizen Services'!I35</f>
        <v>-68</v>
      </c>
      <c r="J31" s="367">
        <f>'Comm &amp; Citizen Services'!N35</f>
        <v>0</v>
      </c>
      <c r="K31" s="295">
        <f>'Comm &amp; Citizen Services'!I45</f>
        <v>0</v>
      </c>
      <c r="L31" s="367">
        <f>'Comm &amp; Citizen Services'!N45</f>
        <v>0</v>
      </c>
      <c r="M31" s="369">
        <f>'Comm &amp; Citizen Services'!I52</f>
        <v>0</v>
      </c>
      <c r="N31" s="367">
        <f>'Comm &amp; Citizen Services'!N52</f>
        <v>0</v>
      </c>
      <c r="O31" s="369">
        <f>'Comm &amp; Citizen Services'!I65</f>
        <v>0</v>
      </c>
      <c r="P31" s="367">
        <f>'Comm &amp; Citizen Services'!N65</f>
        <v>0</v>
      </c>
      <c r="Q31" s="220">
        <f>SUM(B31,C31,E31,G31,I31,K31,M31,O31)</f>
        <v>-68</v>
      </c>
      <c r="R31" s="126"/>
      <c r="S31" s="370">
        <f>'Comm &amp; Citizen Services'!I67</f>
        <v>-68</v>
      </c>
      <c r="T31" s="370">
        <f>Q31-S31</f>
        <v>0</v>
      </c>
      <c r="U31" s="126"/>
      <c r="V31" s="288" t="s">
        <v>32</v>
      </c>
      <c r="W31" s="288">
        <f>'Comm &amp; Citizen Services'!I67+IT!I68-'C&amp;C Services Summary'!Q34</f>
        <v>41.448000000000008</v>
      </c>
      <c r="X31" s="152"/>
      <c r="Y31" s="152"/>
      <c r="Z31" s="152"/>
      <c r="AA31" s="126"/>
      <c r="AB31" s="126"/>
      <c r="AC31" s="126"/>
      <c r="AH31" s="126"/>
      <c r="AI31" s="126"/>
      <c r="AJ31" s="126"/>
      <c r="AK31" s="126"/>
      <c r="AL31" s="126"/>
    </row>
    <row r="32" spans="1:38" x14ac:dyDescent="0.3">
      <c r="A32" s="222" t="s">
        <v>22</v>
      </c>
      <c r="B32" s="295">
        <f>'Comm &amp; Citizen Services'!I8</f>
        <v>0</v>
      </c>
      <c r="C32" s="292">
        <f>'Hsg Services'!I25</f>
        <v>0</v>
      </c>
      <c r="D32" s="367">
        <f>'Hsg Services'!N25</f>
        <v>0</v>
      </c>
      <c r="E32" s="295">
        <f>'Hsg Services'!I31</f>
        <v>0</v>
      </c>
      <c r="F32" s="367">
        <f>'Hsg Services'!N31</f>
        <v>0</v>
      </c>
      <c r="G32" s="292">
        <f>'Hsg Services'!I39</f>
        <v>0</v>
      </c>
      <c r="H32" s="367">
        <f>'Hsg Services'!N39</f>
        <v>0</v>
      </c>
      <c r="I32" s="295">
        <f>'Hsg Services'!I44</f>
        <v>0</v>
      </c>
      <c r="J32" s="367">
        <f>'Hsg Services'!N44</f>
        <v>0</v>
      </c>
      <c r="K32" s="295">
        <f>'Hsg Services'!I57</f>
        <v>90</v>
      </c>
      <c r="L32" s="367">
        <f>'Hsg Services'!N57</f>
        <v>0</v>
      </c>
      <c r="M32" s="369">
        <f>'Hsg Services'!I63</f>
        <v>0</v>
      </c>
      <c r="N32" s="367">
        <f>'Hsg Services'!N63</f>
        <v>0</v>
      </c>
      <c r="O32" s="369">
        <f>'Hsg Services'!N68</f>
        <v>0</v>
      </c>
      <c r="P32" s="367">
        <f>'Hsg Services'!N68</f>
        <v>0</v>
      </c>
      <c r="Q32" s="220">
        <f>SUM(B32,C32,E32,G32,I32,K32,M32,O32)</f>
        <v>90</v>
      </c>
      <c r="R32" s="126"/>
      <c r="S32" s="370"/>
      <c r="T32" s="370"/>
      <c r="U32" s="126"/>
      <c r="V32" s="288"/>
      <c r="W32" s="288"/>
      <c r="X32" s="152"/>
      <c r="Y32" s="152"/>
      <c r="Z32" s="152"/>
      <c r="AA32" s="126"/>
      <c r="AB32" s="126"/>
      <c r="AC32" s="126"/>
      <c r="AH32" s="126"/>
      <c r="AI32" s="126"/>
      <c r="AJ32" s="126"/>
      <c r="AK32" s="126"/>
      <c r="AL32" s="126"/>
    </row>
    <row r="33" spans="1:38" x14ac:dyDescent="0.3">
      <c r="A33" s="371" t="s">
        <v>23</v>
      </c>
      <c r="B33" s="295">
        <f>'Comm Safety'!I8</f>
        <v>0</v>
      </c>
      <c r="C33" s="292">
        <f>'Comm Safety'!I14</f>
        <v>0</v>
      </c>
      <c r="D33" s="367">
        <f>'Comm Safety'!N14</f>
        <v>0</v>
      </c>
      <c r="E33" s="295">
        <f>'Comm Safety'!I20</f>
        <v>0</v>
      </c>
      <c r="F33" s="367">
        <f>'Comm Safety'!N20</f>
        <v>0</v>
      </c>
      <c r="G33" s="292">
        <f>'Comm Safety'!I26</f>
        <v>0</v>
      </c>
      <c r="H33" s="367">
        <f>'Comm Safety'!N26</f>
        <v>0</v>
      </c>
      <c r="I33" s="295">
        <f>'Comm Safety'!I32</f>
        <v>0</v>
      </c>
      <c r="J33" s="367">
        <f>'Comm Safety'!N32</f>
        <v>0</v>
      </c>
      <c r="K33" s="295">
        <f>'Comm Safety'!I44</f>
        <v>0</v>
      </c>
      <c r="L33" s="367">
        <f>'Comm Safety'!N44</f>
        <v>0</v>
      </c>
      <c r="M33" s="369">
        <f>'Comm Safety'!I50</f>
        <v>0</v>
      </c>
      <c r="N33" s="367">
        <f>'Comm Safety'!N50</f>
        <v>0</v>
      </c>
      <c r="O33" s="369">
        <f>'Comm Safety'!I55</f>
        <v>0</v>
      </c>
      <c r="P33" s="367">
        <f>'Comm Safety'!N55</f>
        <v>0</v>
      </c>
      <c r="Q33" s="220">
        <f>SUM(B33,C33,E33,G33,I33,K33,M33,O33)</f>
        <v>0</v>
      </c>
      <c r="R33" s="126"/>
      <c r="S33" s="9">
        <f>IT!I68</f>
        <v>131.44800000000001</v>
      </c>
      <c r="T33" s="370">
        <f>Q33-S33</f>
        <v>-131.44800000000001</v>
      </c>
      <c r="U33" s="126"/>
      <c r="V33" s="261"/>
      <c r="W33" s="261"/>
      <c r="X33" s="152"/>
      <c r="Y33" s="152"/>
      <c r="Z33" s="152"/>
      <c r="AA33" s="126"/>
      <c r="AB33" s="126"/>
      <c r="AC33" s="126"/>
      <c r="AH33" s="126"/>
      <c r="AI33" s="126"/>
      <c r="AJ33" s="126"/>
      <c r="AK33" s="126"/>
      <c r="AL33" s="126"/>
    </row>
    <row r="34" spans="1:38" s="2" customFormat="1" x14ac:dyDescent="0.3">
      <c r="A34" s="5" t="s">
        <v>35</v>
      </c>
      <c r="B34" s="209">
        <f t="shared" ref="B34:Q34" si="3">SUM(B31:B33)</f>
        <v>0</v>
      </c>
      <c r="C34" s="6">
        <f t="shared" si="3"/>
        <v>0</v>
      </c>
      <c r="D34" s="213">
        <f t="shared" si="3"/>
        <v>0</v>
      </c>
      <c r="E34" s="209">
        <f t="shared" si="3"/>
        <v>0</v>
      </c>
      <c r="F34" s="213">
        <f t="shared" si="3"/>
        <v>0</v>
      </c>
      <c r="G34" s="6">
        <f t="shared" si="3"/>
        <v>0</v>
      </c>
      <c r="H34" s="213">
        <f t="shared" si="3"/>
        <v>0</v>
      </c>
      <c r="I34" s="209">
        <f t="shared" si="3"/>
        <v>-68</v>
      </c>
      <c r="J34" s="213">
        <f t="shared" si="3"/>
        <v>0</v>
      </c>
      <c r="K34" s="209">
        <f t="shared" si="3"/>
        <v>90</v>
      </c>
      <c r="L34" s="213">
        <f t="shared" si="3"/>
        <v>0</v>
      </c>
      <c r="M34" s="256">
        <f t="shared" si="3"/>
        <v>0</v>
      </c>
      <c r="N34" s="215">
        <f t="shared" si="3"/>
        <v>0</v>
      </c>
      <c r="O34" s="256">
        <f t="shared" si="3"/>
        <v>0</v>
      </c>
      <c r="P34" s="215">
        <f t="shared" si="3"/>
        <v>0</v>
      </c>
      <c r="Q34" s="219">
        <f t="shared" si="3"/>
        <v>22</v>
      </c>
      <c r="S34" s="9">
        <f>SUM(S31:S33)</f>
        <v>63.448000000000008</v>
      </c>
      <c r="T34" s="2">
        <f>SUM(T31:T33)</f>
        <v>-131.44800000000001</v>
      </c>
      <c r="V34" s="259" t="s">
        <v>36</v>
      </c>
      <c r="W34" s="260" t="e">
        <f>'Comm &amp; Citizen Services'!N67+IT!N68-'C&amp;C Services Summary'!D34-'C&amp;C Services Summary'!F34-'C&amp;C Services Summary'!H34-'C&amp;C Services Summary'!J34-'C&amp;C Services Summary'!#REF!-'C&amp;C Services Summary'!L34-'C&amp;C Services Summary'!#REF!-'C&amp;C Services Summary'!#REF!-'C&amp;C Services Summary'!#REF!-'C&amp;C Services Summary'!#REF!-'C&amp;C Services Summary'!#REF!-'C&amp;C Services Summary'!N34-'C&amp;C Services Summary'!#REF!</f>
        <v>#REF!</v>
      </c>
      <c r="X34" s="17"/>
      <c r="Y34" s="17"/>
      <c r="Z34" s="17"/>
    </row>
    <row r="35" spans="1:38" s="2" customFormat="1" x14ac:dyDescent="0.3">
      <c r="B35" s="8"/>
      <c r="C35" s="8"/>
      <c r="D35" s="88"/>
      <c r="E35" s="8"/>
      <c r="F35" s="88"/>
      <c r="G35" s="8"/>
      <c r="H35" s="88"/>
      <c r="I35" s="8"/>
      <c r="J35" s="88"/>
      <c r="K35" s="8"/>
      <c r="L35" s="88"/>
      <c r="M35" s="275"/>
      <c r="N35" s="81"/>
      <c r="O35" s="275"/>
      <c r="P35" s="81"/>
      <c r="Q35" s="214"/>
      <c r="V35" s="284"/>
      <c r="W35" s="284"/>
      <c r="X35" s="17"/>
      <c r="Y35" s="17"/>
      <c r="Z35" s="17"/>
    </row>
    <row r="36" spans="1:38" x14ac:dyDescent="0.3">
      <c r="A36" s="2" t="s">
        <v>40</v>
      </c>
      <c r="Q36" s="364"/>
      <c r="R36" s="126"/>
      <c r="S36" s="126"/>
      <c r="T36" s="126"/>
      <c r="U36" s="126"/>
      <c r="V36" s="258"/>
      <c r="W36" s="258"/>
      <c r="X36" s="152"/>
      <c r="Y36" s="152"/>
      <c r="Z36" s="152"/>
      <c r="AA36" s="126"/>
      <c r="AB36" s="126"/>
      <c r="AC36" s="126"/>
      <c r="AH36" s="126"/>
      <c r="AI36" s="126"/>
      <c r="AJ36" s="126"/>
      <c r="AK36" s="126"/>
      <c r="AL36" s="126"/>
    </row>
    <row r="37" spans="1:38" ht="25.5" customHeight="1" x14ac:dyDescent="0.3">
      <c r="A37" s="3" t="s">
        <v>7</v>
      </c>
      <c r="B37" s="210" t="s">
        <v>8</v>
      </c>
      <c r="C37" s="869" t="s">
        <v>9</v>
      </c>
      <c r="D37" s="870"/>
      <c r="E37" s="869" t="s">
        <v>10</v>
      </c>
      <c r="F37" s="870"/>
      <c r="G37" s="869" t="s">
        <v>11</v>
      </c>
      <c r="H37" s="870"/>
      <c r="I37" s="869" t="s">
        <v>12</v>
      </c>
      <c r="J37" s="870"/>
      <c r="K37" s="869" t="s">
        <v>61</v>
      </c>
      <c r="L37" s="870"/>
      <c r="M37" s="869" t="s">
        <v>62</v>
      </c>
      <c r="N37" s="870"/>
      <c r="O37" s="869" t="s">
        <v>15</v>
      </c>
      <c r="P37" s="870"/>
      <c r="Q37" s="210" t="s">
        <v>16</v>
      </c>
      <c r="R37" s="126"/>
      <c r="S37" s="12" t="s">
        <v>63</v>
      </c>
      <c r="T37" s="33" t="s">
        <v>64</v>
      </c>
      <c r="U37" s="126"/>
      <c r="V37" s="258"/>
      <c r="W37" s="258"/>
      <c r="X37" s="152"/>
      <c r="Y37" s="152"/>
      <c r="Z37" s="152"/>
      <c r="AA37" s="126"/>
      <c r="AB37" s="126"/>
      <c r="AC37" s="126"/>
      <c r="AH37" s="126"/>
      <c r="AI37" s="126"/>
      <c r="AJ37" s="126"/>
      <c r="AK37" s="126"/>
      <c r="AL37" s="126"/>
    </row>
    <row r="38" spans="1:38" ht="15" customHeight="1" x14ac:dyDescent="0.3">
      <c r="A38" s="4"/>
      <c r="B38" s="208" t="s">
        <v>19</v>
      </c>
      <c r="C38" s="23" t="s">
        <v>19</v>
      </c>
      <c r="D38" s="210" t="s">
        <v>20</v>
      </c>
      <c r="E38" s="208" t="s">
        <v>19</v>
      </c>
      <c r="F38" s="208" t="s">
        <v>20</v>
      </c>
      <c r="G38" s="85" t="s">
        <v>19</v>
      </c>
      <c r="H38" s="208" t="s">
        <v>20</v>
      </c>
      <c r="I38" s="208" t="s">
        <v>19</v>
      </c>
      <c r="J38" s="208" t="s">
        <v>20</v>
      </c>
      <c r="K38" s="208" t="s">
        <v>19</v>
      </c>
      <c r="L38" s="208" t="s">
        <v>20</v>
      </c>
      <c r="M38" s="208" t="s">
        <v>19</v>
      </c>
      <c r="N38" s="208" t="s">
        <v>20</v>
      </c>
      <c r="O38" s="617" t="s">
        <v>19</v>
      </c>
      <c r="P38" s="208" t="s">
        <v>20</v>
      </c>
      <c r="Q38" s="208" t="s">
        <v>19</v>
      </c>
      <c r="R38" s="126"/>
      <c r="S38" s="126"/>
      <c r="T38" s="126"/>
      <c r="U38" s="126"/>
      <c r="V38" s="258"/>
      <c r="W38" s="258"/>
      <c r="X38" s="152"/>
      <c r="Y38" s="152"/>
      <c r="Z38" s="152"/>
      <c r="AA38" s="126"/>
      <c r="AB38" s="126"/>
      <c r="AC38" s="126"/>
      <c r="AH38" s="126"/>
      <c r="AI38" s="126"/>
      <c r="AJ38" s="126"/>
      <c r="AK38" s="126"/>
      <c r="AL38" s="126"/>
    </row>
    <row r="39" spans="1:38" x14ac:dyDescent="0.3">
      <c r="A39" s="366" t="s">
        <v>65</v>
      </c>
      <c r="B39" s="295">
        <f>SUM(B7,B15,B23,B31)</f>
        <v>0</v>
      </c>
      <c r="C39" s="295">
        <f t="shared" ref="C39:P39" si="4">SUM(C7,C15,C23,C31)</f>
        <v>116</v>
      </c>
      <c r="D39" s="295">
        <f t="shared" si="4"/>
        <v>1</v>
      </c>
      <c r="E39" s="295">
        <f t="shared" si="4"/>
        <v>0</v>
      </c>
      <c r="F39" s="295">
        <f t="shared" si="4"/>
        <v>0</v>
      </c>
      <c r="G39" s="295">
        <f t="shared" si="4"/>
        <v>0</v>
      </c>
      <c r="H39" s="295">
        <f t="shared" si="4"/>
        <v>0</v>
      </c>
      <c r="I39" s="295">
        <f t="shared" si="4"/>
        <v>-1342</v>
      </c>
      <c r="J39" s="295">
        <f t="shared" si="4"/>
        <v>0</v>
      </c>
      <c r="K39" s="295">
        <f t="shared" si="4"/>
        <v>152</v>
      </c>
      <c r="L39" s="295">
        <f t="shared" si="4"/>
        <v>1</v>
      </c>
      <c r="M39" s="295">
        <f t="shared" si="4"/>
        <v>-255</v>
      </c>
      <c r="N39" s="295">
        <f t="shared" si="4"/>
        <v>-2</v>
      </c>
      <c r="O39" s="295">
        <f t="shared" si="4"/>
        <v>-328</v>
      </c>
      <c r="P39" s="295">
        <f t="shared" si="4"/>
        <v>-2</v>
      </c>
      <c r="Q39" s="220">
        <f>SUM(B39,C39,E39,G39,I39,K39,M39,O39)</f>
        <v>-1657</v>
      </c>
      <c r="R39" s="126"/>
      <c r="S39" s="370" t="e">
        <f>+S7+#REF!+S15+S31</f>
        <v>#REF!</v>
      </c>
      <c r="T39" s="365" t="e">
        <f>T7+#REF!+T15+T31</f>
        <v>#REF!</v>
      </c>
      <c r="U39" s="126"/>
      <c r="V39" s="288" t="s">
        <v>32</v>
      </c>
      <c r="W39" s="288" t="e">
        <f>Q10+#REF!+Q18+Q34-Q42</f>
        <v>#REF!</v>
      </c>
      <c r="X39" s="152"/>
      <c r="Y39" s="152"/>
      <c r="Z39" s="152"/>
      <c r="AA39" s="126"/>
      <c r="AB39" s="126"/>
      <c r="AC39" s="126"/>
      <c r="AH39" s="126"/>
      <c r="AI39" s="126"/>
      <c r="AJ39" s="126"/>
      <c r="AK39" s="126"/>
      <c r="AL39" s="126"/>
    </row>
    <row r="40" spans="1:38" x14ac:dyDescent="0.3">
      <c r="A40" s="222" t="s">
        <v>22</v>
      </c>
      <c r="B40" s="295">
        <f>SUM(B8,B16,B24,B32)</f>
        <v>0</v>
      </c>
      <c r="C40" s="295">
        <f t="shared" ref="C40:P40" si="5">SUM(C8,C16,C24,C32)</f>
        <v>-206</v>
      </c>
      <c r="D40" s="295">
        <f t="shared" si="5"/>
        <v>0</v>
      </c>
      <c r="E40" s="295">
        <f t="shared" si="5"/>
        <v>0</v>
      </c>
      <c r="F40" s="295">
        <f t="shared" si="5"/>
        <v>0</v>
      </c>
      <c r="G40" s="295">
        <f t="shared" si="5"/>
        <v>-145</v>
      </c>
      <c r="H40" s="295">
        <f t="shared" si="5"/>
        <v>0</v>
      </c>
      <c r="I40" s="295">
        <f t="shared" si="5"/>
        <v>0</v>
      </c>
      <c r="J40" s="295">
        <f t="shared" si="5"/>
        <v>0</v>
      </c>
      <c r="K40" s="295">
        <f t="shared" si="5"/>
        <v>-99</v>
      </c>
      <c r="L40" s="295">
        <f t="shared" si="5"/>
        <v>-2</v>
      </c>
      <c r="M40" s="295">
        <f t="shared" si="5"/>
        <v>0</v>
      </c>
      <c r="N40" s="295">
        <f t="shared" si="5"/>
        <v>0</v>
      </c>
      <c r="O40" s="295">
        <f t="shared" si="5"/>
        <v>0</v>
      </c>
      <c r="P40" s="295">
        <f t="shared" si="5"/>
        <v>0</v>
      </c>
      <c r="Q40" s="220">
        <f>SUM(B40,C40,E40,G40,I40,K40,M40,O40)</f>
        <v>-450</v>
      </c>
      <c r="R40" s="126"/>
      <c r="S40" s="370"/>
      <c r="T40" s="365"/>
      <c r="U40" s="126"/>
      <c r="V40" s="288"/>
      <c r="W40" s="288"/>
      <c r="X40" s="152"/>
      <c r="Y40" s="152"/>
      <c r="Z40" s="152"/>
      <c r="AA40" s="126"/>
      <c r="AB40" s="126"/>
      <c r="AC40" s="126"/>
      <c r="AH40" s="126"/>
      <c r="AI40" s="126"/>
      <c r="AJ40" s="126"/>
      <c r="AK40" s="126"/>
      <c r="AL40" s="126"/>
    </row>
    <row r="41" spans="1:38" x14ac:dyDescent="0.3">
      <c r="A41" s="371" t="s">
        <v>23</v>
      </c>
      <c r="B41" s="295">
        <f>SUM(B9,B17,B25,B33)</f>
        <v>0</v>
      </c>
      <c r="C41" s="295">
        <f t="shared" ref="C41:P41" si="6">SUM(C9,C17,C25,C33)</f>
        <v>0</v>
      </c>
      <c r="D41" s="295">
        <f t="shared" si="6"/>
        <v>0</v>
      </c>
      <c r="E41" s="295">
        <f t="shared" si="6"/>
        <v>0</v>
      </c>
      <c r="F41" s="295">
        <f t="shared" si="6"/>
        <v>0</v>
      </c>
      <c r="G41" s="295">
        <f t="shared" si="6"/>
        <v>0</v>
      </c>
      <c r="H41" s="295">
        <f t="shared" si="6"/>
        <v>0</v>
      </c>
      <c r="I41" s="295">
        <f t="shared" si="6"/>
        <v>0</v>
      </c>
      <c r="J41" s="295">
        <f t="shared" si="6"/>
        <v>0</v>
      </c>
      <c r="K41" s="295">
        <f t="shared" si="6"/>
        <v>45</v>
      </c>
      <c r="L41" s="295">
        <f t="shared" si="6"/>
        <v>4</v>
      </c>
      <c r="M41" s="295">
        <f t="shared" si="6"/>
        <v>-45</v>
      </c>
      <c r="N41" s="295">
        <f t="shared" si="6"/>
        <v>-1</v>
      </c>
      <c r="O41" s="295">
        <f t="shared" si="6"/>
        <v>0</v>
      </c>
      <c r="P41" s="295">
        <f t="shared" si="6"/>
        <v>0</v>
      </c>
      <c r="Q41" s="220">
        <f>SUM(B41,C41,E41,G41,I41,K41,M41,O41)</f>
        <v>0</v>
      </c>
      <c r="R41" s="126"/>
      <c r="S41" s="9" t="e">
        <f>S9+#REF!+S17+S33</f>
        <v>#REF!</v>
      </c>
      <c r="T41" s="365" t="e">
        <f>T9+#REF!+T17+T33</f>
        <v>#REF!</v>
      </c>
      <c r="U41" s="126"/>
      <c r="V41" s="261"/>
      <c r="W41" s="261"/>
      <c r="X41" s="152"/>
      <c r="Y41" s="152"/>
      <c r="Z41" s="152"/>
      <c r="AA41" s="126"/>
      <c r="AB41" s="126"/>
      <c r="AC41" s="126"/>
      <c r="AH41" s="126"/>
      <c r="AI41" s="126"/>
      <c r="AJ41" s="126"/>
      <c r="AK41" s="126"/>
      <c r="AL41" s="126"/>
    </row>
    <row r="42" spans="1:38" s="2" customFormat="1" x14ac:dyDescent="0.3">
      <c r="A42" s="5" t="s">
        <v>35</v>
      </c>
      <c r="B42" s="209">
        <f t="shared" ref="B42:Q42" si="7">SUM(B39:B41)</f>
        <v>0</v>
      </c>
      <c r="C42" s="6">
        <f t="shared" si="7"/>
        <v>-90</v>
      </c>
      <c r="D42" s="213">
        <f t="shared" si="7"/>
        <v>1</v>
      </c>
      <c r="E42" s="209">
        <f t="shared" si="7"/>
        <v>0</v>
      </c>
      <c r="F42" s="213">
        <f t="shared" si="7"/>
        <v>0</v>
      </c>
      <c r="G42" s="6">
        <f t="shared" si="7"/>
        <v>-145</v>
      </c>
      <c r="H42" s="213">
        <f t="shared" si="7"/>
        <v>0</v>
      </c>
      <c r="I42" s="209">
        <f t="shared" si="7"/>
        <v>-1342</v>
      </c>
      <c r="J42" s="213">
        <f t="shared" si="7"/>
        <v>0</v>
      </c>
      <c r="K42" s="209">
        <f t="shared" si="7"/>
        <v>98</v>
      </c>
      <c r="L42" s="213">
        <f t="shared" si="7"/>
        <v>3</v>
      </c>
      <c r="M42" s="209">
        <f t="shared" ref="M42:P42" si="8">SUM(M39:M41)</f>
        <v>-300</v>
      </c>
      <c r="N42" s="215">
        <f t="shared" si="8"/>
        <v>-3</v>
      </c>
      <c r="O42" s="256">
        <f t="shared" si="8"/>
        <v>-328</v>
      </c>
      <c r="P42" s="215">
        <f t="shared" si="8"/>
        <v>-2</v>
      </c>
      <c r="Q42" s="219">
        <f t="shared" si="7"/>
        <v>-2107</v>
      </c>
      <c r="S42" s="9" t="e">
        <f>SUM(S39:S41)</f>
        <v>#REF!</v>
      </c>
      <c r="T42" s="32" t="e">
        <f>SUM(T39:T41)</f>
        <v>#REF!</v>
      </c>
      <c r="V42" s="259" t="s">
        <v>36</v>
      </c>
      <c r="W42" s="260" t="e">
        <f>D10+F10+H10+J10+#REF!+L10+#REF!+#REF!+#REF!+#REF!+#REF!+N10+#REF!+#REF!+#REF!+#REF!+#REF!+#REF!+#REF!+#REF!+#REF!+#REF!+#REF!+#REF!+#REF!+#REF!+D18+F18+H18+J18+#REF!+L18+#REF!+#REF!+#REF!+#REF!+#REF!+N18+#REF!+D34+F34+H34+J34+#REF!+L34+#REF!+#REF!+#REF!+#REF!+#REF!+N34+#REF!-D42-F42-H42-J42-#REF!-L42-#REF!-#REF!-#REF!-#REF!-#REF!-N42-#REF!</f>
        <v>#REF!</v>
      </c>
      <c r="X42" s="17"/>
      <c r="Y42" s="17"/>
      <c r="Z42" s="17"/>
    </row>
    <row r="43" spans="1:38" s="2" customFormat="1" x14ac:dyDescent="0.3">
      <c r="B43" s="8"/>
      <c r="C43" s="8"/>
      <c r="D43" s="8"/>
      <c r="E43" s="8"/>
      <c r="F43" s="8"/>
      <c r="G43" s="8"/>
      <c r="H43" s="8"/>
      <c r="I43" s="8"/>
      <c r="J43" s="8"/>
      <c r="K43" s="8"/>
      <c r="L43" s="8"/>
      <c r="M43" s="8"/>
      <c r="N43" s="8"/>
      <c r="O43" s="275"/>
      <c r="P43" s="8"/>
      <c r="Q43" s="8"/>
      <c r="R43" s="8"/>
      <c r="S43" s="8"/>
      <c r="T43" s="8"/>
      <c r="U43" s="9"/>
      <c r="V43" s="8"/>
      <c r="W43" s="8"/>
      <c r="X43" s="8"/>
      <c r="Y43" s="8"/>
      <c r="Z43" s="8"/>
      <c r="AA43" s="8"/>
      <c r="AB43" s="8"/>
      <c r="AC43" s="214"/>
      <c r="AE43" s="217"/>
      <c r="AF43" s="217"/>
      <c r="AH43" s="262"/>
      <c r="AI43" s="262"/>
      <c r="AJ43" s="17"/>
      <c r="AK43" s="17"/>
      <c r="AL43" s="17"/>
    </row>
    <row r="44" spans="1:38" hidden="1" outlineLevel="1" x14ac:dyDescent="0.3">
      <c r="A44" s="13" t="s">
        <v>66</v>
      </c>
      <c r="B44" s="210" t="s">
        <v>6</v>
      </c>
      <c r="C44" s="210" t="s">
        <v>37</v>
      </c>
      <c r="D44" s="210" t="s">
        <v>38</v>
      </c>
      <c r="E44" s="210" t="s">
        <v>67</v>
      </c>
      <c r="F44" s="210" t="s">
        <v>35</v>
      </c>
      <c r="G44" s="12"/>
      <c r="H44" s="12"/>
      <c r="L44" s="126"/>
      <c r="M44" s="126"/>
      <c r="N44" s="126"/>
      <c r="O44" s="618"/>
      <c r="P44" s="126"/>
      <c r="Q44" s="126"/>
      <c r="R44" s="126"/>
      <c r="S44" s="126"/>
      <c r="T44" s="126"/>
      <c r="U44" s="126"/>
      <c r="V44" s="126"/>
      <c r="W44" s="126"/>
      <c r="X44" s="126"/>
      <c r="Y44" s="126"/>
      <c r="Z44" s="126"/>
      <c r="AA44" s="126"/>
      <c r="AB44" s="126"/>
      <c r="AD44" s="217"/>
      <c r="AE44" s="217"/>
      <c r="AF44" s="217"/>
      <c r="AG44" s="217"/>
      <c r="AL44" s="126"/>
    </row>
    <row r="45" spans="1:38" hidden="1" outlineLevel="1" x14ac:dyDescent="0.3">
      <c r="A45" s="372" t="s">
        <v>68</v>
      </c>
      <c r="B45" s="373"/>
      <c r="C45" s="292"/>
      <c r="D45" s="373"/>
      <c r="E45" s="373"/>
      <c r="F45" s="374">
        <f>SUM(B45:E45)</f>
        <v>0</v>
      </c>
      <c r="G45" s="292"/>
      <c r="H45" s="292"/>
      <c r="L45" s="126"/>
      <c r="M45" s="126"/>
      <c r="N45" s="126"/>
      <c r="O45" s="618"/>
      <c r="P45" s="126"/>
      <c r="Q45" s="126"/>
      <c r="R45" s="126"/>
      <c r="S45" s="126"/>
      <c r="T45" s="126"/>
      <c r="U45" s="126"/>
      <c r="V45" s="126"/>
      <c r="W45" s="126"/>
      <c r="X45" s="126"/>
      <c r="Y45" s="126"/>
      <c r="Z45" s="126"/>
      <c r="AA45" s="126"/>
      <c r="AB45" s="126"/>
      <c r="AD45" s="217"/>
      <c r="AE45" s="217"/>
      <c r="AF45" s="217"/>
      <c r="AG45" s="217"/>
      <c r="AL45" s="126"/>
    </row>
    <row r="46" spans="1:38" hidden="1" outlineLevel="1" x14ac:dyDescent="0.3">
      <c r="A46" s="372" t="s">
        <v>69</v>
      </c>
      <c r="B46" s="295"/>
      <c r="C46" s="292"/>
      <c r="D46" s="295"/>
      <c r="E46" s="295"/>
      <c r="F46" s="375">
        <f>SUM(B46:E46)</f>
        <v>0</v>
      </c>
      <c r="G46" s="292"/>
      <c r="H46" s="292"/>
      <c r="L46" s="126"/>
      <c r="M46" s="126"/>
      <c r="N46" s="126"/>
      <c r="O46" s="618"/>
      <c r="P46" s="126"/>
      <c r="Q46" s="126"/>
      <c r="R46" s="126"/>
      <c r="S46" s="126"/>
      <c r="T46" s="126"/>
      <c r="U46" s="126"/>
      <c r="V46" s="126"/>
      <c r="W46" s="126"/>
      <c r="X46" s="126"/>
      <c r="Y46" s="126"/>
      <c r="Z46" s="126"/>
      <c r="AA46" s="126"/>
      <c r="AB46" s="126"/>
      <c r="AD46" s="217"/>
      <c r="AE46" s="217"/>
      <c r="AF46" s="217"/>
      <c r="AG46" s="217"/>
      <c r="AH46" s="263"/>
      <c r="AI46" s="264"/>
      <c r="AL46" s="126"/>
    </row>
    <row r="47" spans="1:38" hidden="1" outlineLevel="1" x14ac:dyDescent="0.3">
      <c r="A47" s="372" t="s">
        <v>70</v>
      </c>
      <c r="B47" s="376"/>
      <c r="C47" s="292"/>
      <c r="D47" s="376"/>
      <c r="E47" s="376"/>
      <c r="F47" s="375">
        <f>SUM(B47:E47)</f>
        <v>0</v>
      </c>
      <c r="G47" s="292"/>
      <c r="H47" s="292"/>
      <c r="L47" s="126"/>
      <c r="M47" s="126"/>
      <c r="N47" s="126"/>
      <c r="O47" s="618"/>
      <c r="P47" s="126"/>
      <c r="Q47" s="126"/>
      <c r="R47" s="126"/>
      <c r="S47" s="126"/>
      <c r="T47" s="126"/>
      <c r="U47" s="126"/>
      <c r="V47" s="126"/>
      <c r="W47" s="126"/>
      <c r="X47" s="126"/>
      <c r="Y47" s="126"/>
      <c r="Z47" s="126"/>
      <c r="AA47" s="126"/>
      <c r="AB47" s="126"/>
      <c r="AD47" s="217"/>
      <c r="AE47" s="12"/>
      <c r="AF47" s="12"/>
      <c r="AG47" s="217"/>
      <c r="AH47" s="265" t="e">
        <f>#REF!+#REF!+E10+#REF!-F48</f>
        <v>#REF!</v>
      </c>
      <c r="AI47" s="264"/>
      <c r="AL47" s="126"/>
    </row>
    <row r="48" spans="1:38" s="2" customFormat="1" hidden="1" outlineLevel="1" x14ac:dyDescent="0.3">
      <c r="A48" s="14" t="s">
        <v>35</v>
      </c>
      <c r="B48" s="209">
        <f>SUM(B45:B47)</f>
        <v>0</v>
      </c>
      <c r="C48" s="209">
        <f>SUM(C45:C47)</f>
        <v>0</v>
      </c>
      <c r="D48" s="209">
        <f>SUM(D45:D47)</f>
        <v>0</v>
      </c>
      <c r="E48" s="209">
        <f>SUM(E45:E47)</f>
        <v>0</v>
      </c>
      <c r="F48" s="209">
        <f>SUM(B48:E48)</f>
        <v>0</v>
      </c>
      <c r="G48" s="8"/>
      <c r="H48" s="8"/>
      <c r="I48" s="12"/>
      <c r="J48" s="12"/>
      <c r="K48" s="12"/>
      <c r="O48" s="619"/>
      <c r="AC48" s="218"/>
      <c r="AD48" s="12"/>
      <c r="AE48" s="217"/>
      <c r="AF48" s="217"/>
      <c r="AG48" s="12"/>
      <c r="AH48" s="264"/>
      <c r="AI48" s="264"/>
      <c r="AJ48" s="17"/>
      <c r="AK48" s="17"/>
    </row>
    <row r="49" spans="1:38" hidden="1" outlineLevel="1" x14ac:dyDescent="0.3">
      <c r="A49" s="2" t="s">
        <v>71</v>
      </c>
      <c r="B49" s="292"/>
      <c r="C49" s="292"/>
      <c r="D49" s="292"/>
      <c r="E49" s="292"/>
      <c r="F49" s="292"/>
      <c r="G49" s="292"/>
      <c r="H49" s="292"/>
      <c r="L49" s="126"/>
      <c r="M49" s="126"/>
      <c r="N49" s="126"/>
      <c r="O49" s="618"/>
      <c r="P49" s="126"/>
      <c r="Q49" s="126"/>
      <c r="R49" s="126"/>
      <c r="S49" s="126"/>
      <c r="T49" s="126"/>
      <c r="U49" s="126"/>
      <c r="V49" s="126"/>
      <c r="W49" s="126"/>
      <c r="X49" s="126"/>
      <c r="Y49" s="126"/>
      <c r="Z49" s="126"/>
      <c r="AA49" s="126"/>
      <c r="AB49" s="126"/>
      <c r="AD49" s="217"/>
      <c r="AE49" s="217"/>
      <c r="AF49" s="217"/>
      <c r="AG49" s="217"/>
      <c r="AL49" s="126"/>
    </row>
    <row r="50" spans="1:38" hidden="1" outlineLevel="1" x14ac:dyDescent="0.3">
      <c r="A50" s="377" t="s">
        <v>72</v>
      </c>
      <c r="B50" s="378">
        <f>-B45*0.8</f>
        <v>0</v>
      </c>
      <c r="C50" s="379">
        <f>-C45*0.8</f>
        <v>0</v>
      </c>
      <c r="D50" s="378">
        <f>-D45*0.8</f>
        <v>0</v>
      </c>
      <c r="E50" s="378">
        <f>-E45*0.8</f>
        <v>0</v>
      </c>
      <c r="F50" s="378">
        <f>SUM(B50:E50)</f>
        <v>0</v>
      </c>
      <c r="G50" s="380"/>
      <c r="H50" s="380"/>
      <c r="L50" s="126"/>
      <c r="M50" s="126"/>
      <c r="N50" s="126"/>
      <c r="O50" s="618"/>
      <c r="P50" s="126"/>
      <c r="Q50" s="126"/>
      <c r="R50" s="126"/>
      <c r="S50" s="126"/>
      <c r="T50" s="126"/>
      <c r="U50" s="126"/>
      <c r="V50" s="126"/>
      <c r="W50" s="126"/>
      <c r="X50" s="126"/>
      <c r="Y50" s="126"/>
      <c r="Z50" s="126"/>
      <c r="AA50" s="126"/>
      <c r="AB50" s="126"/>
      <c r="AD50" s="217"/>
      <c r="AE50" s="217"/>
      <c r="AF50" s="217"/>
      <c r="AG50" s="217"/>
      <c r="AL50" s="126"/>
    </row>
    <row r="51" spans="1:38" hidden="1" outlineLevel="1" x14ac:dyDescent="0.3">
      <c r="A51" s="372" t="s">
        <v>73</v>
      </c>
      <c r="B51" s="381">
        <f>-B46*0.4</f>
        <v>0</v>
      </c>
      <c r="C51" s="380">
        <f>-C46*0.4</f>
        <v>0</v>
      </c>
      <c r="D51" s="381">
        <f>-D46*0.4</f>
        <v>0</v>
      </c>
      <c r="E51" s="381">
        <f>-E46*0.4</f>
        <v>0</v>
      </c>
      <c r="F51" s="381">
        <f>SUM(B51:E51)</f>
        <v>0</v>
      </c>
      <c r="G51" s="380"/>
      <c r="H51" s="380"/>
      <c r="L51" s="126"/>
      <c r="M51" s="126"/>
      <c r="N51" s="126"/>
      <c r="O51" s="618"/>
      <c r="P51" s="126"/>
      <c r="Q51" s="126"/>
      <c r="R51" s="126"/>
      <c r="S51" s="126"/>
      <c r="T51" s="126"/>
      <c r="U51" s="126"/>
      <c r="V51" s="126"/>
      <c r="W51" s="126"/>
      <c r="X51" s="126"/>
      <c r="Y51" s="126"/>
      <c r="Z51" s="126"/>
      <c r="AA51" s="126"/>
      <c r="AB51" s="126"/>
      <c r="AD51" s="217"/>
      <c r="AE51" s="217"/>
      <c r="AF51" s="217"/>
      <c r="AG51" s="217"/>
      <c r="AL51" s="126"/>
    </row>
    <row r="52" spans="1:38" hidden="1" outlineLevel="1" x14ac:dyDescent="0.3">
      <c r="A52" s="372" t="s">
        <v>74</v>
      </c>
      <c r="B52" s="381">
        <v>0</v>
      </c>
      <c r="C52" s="380">
        <v>0</v>
      </c>
      <c r="D52" s="381">
        <v>0</v>
      </c>
      <c r="E52" s="381">
        <v>0</v>
      </c>
      <c r="F52" s="381">
        <f>SUM(B52:E52)</f>
        <v>0</v>
      </c>
      <c r="G52" s="380"/>
      <c r="H52" s="380"/>
      <c r="L52" s="126"/>
      <c r="M52" s="126"/>
      <c r="N52" s="126"/>
      <c r="O52" s="618"/>
      <c r="P52" s="126"/>
      <c r="Q52" s="126"/>
      <c r="R52" s="126"/>
      <c r="S52" s="126"/>
      <c r="T52" s="126"/>
      <c r="U52" s="126"/>
      <c r="V52" s="126"/>
      <c r="W52" s="126"/>
      <c r="X52" s="126"/>
      <c r="Y52" s="126"/>
      <c r="Z52" s="126"/>
      <c r="AA52" s="126"/>
      <c r="AB52" s="126"/>
      <c r="AD52" s="217"/>
      <c r="AE52" s="217"/>
      <c r="AF52" s="217"/>
      <c r="AG52" s="217"/>
      <c r="AL52" s="126"/>
    </row>
    <row r="53" spans="1:38" hidden="1" outlineLevel="1" x14ac:dyDescent="0.3">
      <c r="A53" s="14" t="s">
        <v>35</v>
      </c>
      <c r="B53" s="15">
        <f>SUM(B50:B52)</f>
        <v>0</v>
      </c>
      <c r="C53" s="16">
        <f>SUM(C50:C52)</f>
        <v>0</v>
      </c>
      <c r="D53" s="15">
        <f>SUM(D50:D52)</f>
        <v>0</v>
      </c>
      <c r="E53" s="15">
        <f>SUM(E50:E52)</f>
        <v>0</v>
      </c>
      <c r="F53" s="15">
        <f>SUM(F50:F52)</f>
        <v>0</v>
      </c>
      <c r="G53" s="24"/>
      <c r="H53" s="24"/>
      <c r="L53" s="126"/>
      <c r="M53" s="126"/>
      <c r="N53" s="126"/>
      <c r="O53" s="618"/>
      <c r="P53" s="126"/>
      <c r="Q53" s="126"/>
      <c r="R53" s="126"/>
      <c r="S53" s="126"/>
      <c r="T53" s="126"/>
      <c r="U53" s="126"/>
      <c r="V53" s="126"/>
      <c r="W53" s="126"/>
      <c r="X53" s="126"/>
      <c r="Y53" s="126"/>
      <c r="Z53" s="126"/>
      <c r="AA53" s="126"/>
      <c r="AB53" s="126"/>
      <c r="AD53" s="217"/>
      <c r="AE53" s="217"/>
      <c r="AF53" s="217"/>
      <c r="AG53" s="217"/>
      <c r="AL53" s="126"/>
    </row>
    <row r="54" spans="1:38" hidden="1" outlineLevel="1" x14ac:dyDescent="0.3">
      <c r="B54" s="380"/>
      <c r="C54" s="380"/>
      <c r="D54" s="380"/>
      <c r="E54" s="380"/>
      <c r="F54" s="380"/>
      <c r="G54" s="380"/>
      <c r="H54" s="380"/>
      <c r="L54" s="126"/>
      <c r="M54" s="126"/>
      <c r="N54" s="126"/>
      <c r="O54" s="618"/>
      <c r="P54" s="126"/>
      <c r="Q54" s="126"/>
      <c r="R54" s="126"/>
      <c r="S54" s="126"/>
      <c r="T54" s="126"/>
      <c r="U54" s="126"/>
      <c r="V54" s="126"/>
      <c r="W54" s="126"/>
      <c r="X54" s="126"/>
      <c r="Y54" s="126"/>
      <c r="Z54" s="126"/>
      <c r="AA54" s="126"/>
      <c r="AB54" s="126"/>
      <c r="AD54" s="217"/>
      <c r="AE54" s="217"/>
      <c r="AF54" s="217"/>
      <c r="AG54" s="217"/>
      <c r="AL54" s="126"/>
    </row>
    <row r="55" spans="1:38" hidden="1" outlineLevel="1" x14ac:dyDescent="0.3">
      <c r="A55" s="13" t="s">
        <v>75</v>
      </c>
      <c r="B55" s="210" t="s">
        <v>6</v>
      </c>
      <c r="C55" s="210" t="s">
        <v>37</v>
      </c>
      <c r="D55" s="210" t="s">
        <v>38</v>
      </c>
      <c r="E55" s="210" t="s">
        <v>67</v>
      </c>
      <c r="F55" s="363" t="s">
        <v>35</v>
      </c>
      <c r="G55" s="12"/>
      <c r="H55" s="12"/>
      <c r="L55" s="126"/>
      <c r="M55" s="126"/>
      <c r="N55" s="126"/>
      <c r="O55" s="618"/>
      <c r="P55" s="126"/>
      <c r="Q55" s="126"/>
      <c r="R55" s="126"/>
      <c r="S55" s="126"/>
      <c r="T55" s="126"/>
      <c r="U55" s="126"/>
      <c r="V55" s="126"/>
      <c r="W55" s="126"/>
      <c r="X55" s="126"/>
      <c r="Y55" s="126"/>
      <c r="Z55" s="126"/>
      <c r="AA55" s="126"/>
      <c r="AB55" s="126"/>
      <c r="AD55" s="217"/>
      <c r="AE55" s="217"/>
      <c r="AF55" s="217"/>
      <c r="AG55" s="217"/>
      <c r="AL55" s="126"/>
    </row>
    <row r="56" spans="1:38" hidden="1" outlineLevel="1" x14ac:dyDescent="0.3">
      <c r="A56" s="372" t="s">
        <v>68</v>
      </c>
      <c r="B56" s="373"/>
      <c r="C56" s="292"/>
      <c r="D56" s="373"/>
      <c r="E56" s="295"/>
      <c r="F56" s="374">
        <f>SUM(B56:E56)</f>
        <v>0</v>
      </c>
      <c r="G56" s="292"/>
      <c r="H56" s="292"/>
      <c r="L56" s="126"/>
      <c r="M56" s="126"/>
      <c r="N56" s="126"/>
      <c r="O56" s="618"/>
      <c r="P56" s="126"/>
      <c r="Q56" s="126"/>
      <c r="R56" s="126"/>
      <c r="S56" s="126"/>
      <c r="T56" s="126"/>
      <c r="U56" s="126"/>
      <c r="V56" s="126"/>
      <c r="W56" s="126"/>
      <c r="X56" s="126"/>
      <c r="Y56" s="126"/>
      <c r="Z56" s="126"/>
      <c r="AA56" s="126"/>
      <c r="AB56" s="126"/>
      <c r="AD56" s="217"/>
      <c r="AE56" s="217"/>
      <c r="AF56" s="217"/>
      <c r="AG56" s="217"/>
      <c r="AL56" s="126"/>
    </row>
    <row r="57" spans="1:38" hidden="1" outlineLevel="1" x14ac:dyDescent="0.3">
      <c r="A57" s="372" t="s">
        <v>69</v>
      </c>
      <c r="B57" s="295"/>
      <c r="C57" s="292"/>
      <c r="D57" s="295"/>
      <c r="E57" s="295"/>
      <c r="F57" s="375">
        <f>SUM(B57:E57)</f>
        <v>0</v>
      </c>
      <c r="G57" s="292"/>
      <c r="H57" s="292"/>
      <c r="L57" s="126"/>
      <c r="M57" s="126"/>
      <c r="N57" s="126"/>
      <c r="O57" s="618"/>
      <c r="P57" s="126"/>
      <c r="Q57" s="126"/>
      <c r="R57" s="126"/>
      <c r="S57" s="126"/>
      <c r="T57" s="126"/>
      <c r="U57" s="126"/>
      <c r="V57" s="126"/>
      <c r="W57" s="126"/>
      <c r="X57" s="126"/>
      <c r="Y57" s="126"/>
      <c r="Z57" s="126"/>
      <c r="AA57" s="126"/>
      <c r="AB57" s="126"/>
      <c r="AD57" s="217"/>
      <c r="AE57" s="217"/>
      <c r="AF57" s="217"/>
      <c r="AG57" s="217"/>
      <c r="AH57" s="263"/>
      <c r="AI57" s="264"/>
      <c r="AL57" s="126"/>
    </row>
    <row r="58" spans="1:38" hidden="1" outlineLevel="1" x14ac:dyDescent="0.3">
      <c r="A58" s="372" t="s">
        <v>70</v>
      </c>
      <c r="B58" s="376"/>
      <c r="C58" s="292"/>
      <c r="D58" s="376"/>
      <c r="E58" s="295"/>
      <c r="F58" s="375">
        <f>SUM(B58:E58)</f>
        <v>0</v>
      </c>
      <c r="G58" s="292"/>
      <c r="H58" s="292"/>
      <c r="L58" s="126"/>
      <c r="M58" s="126"/>
      <c r="N58" s="126"/>
      <c r="O58" s="618"/>
      <c r="P58" s="126"/>
      <c r="Q58" s="126"/>
      <c r="R58" s="126"/>
      <c r="S58" s="126"/>
      <c r="T58" s="126"/>
      <c r="U58" s="126"/>
      <c r="V58" s="126"/>
      <c r="W58" s="126"/>
      <c r="X58" s="126"/>
      <c r="Y58" s="126"/>
      <c r="Z58" s="126"/>
      <c r="AA58" s="126"/>
      <c r="AB58" s="126"/>
      <c r="AD58" s="217"/>
      <c r="AE58" s="12"/>
      <c r="AF58" s="12"/>
      <c r="AG58" s="217"/>
      <c r="AH58" s="265" t="e">
        <f>#REF!+#REF!+I10+#REF!-F59</f>
        <v>#REF!</v>
      </c>
      <c r="AI58" s="264"/>
      <c r="AJ58" s="152" t="e">
        <f>#REF!+#REF!+#REF!+#REF!</f>
        <v>#REF!</v>
      </c>
      <c r="AL58" s="126"/>
    </row>
    <row r="59" spans="1:38" s="2" customFormat="1" hidden="1" outlineLevel="1" x14ac:dyDescent="0.3">
      <c r="A59" s="14" t="s">
        <v>35</v>
      </c>
      <c r="B59" s="209">
        <f>SUM(B56:B58)</f>
        <v>0</v>
      </c>
      <c r="C59" s="209">
        <f>SUM(C56:C58)</f>
        <v>0</v>
      </c>
      <c r="D59" s="209">
        <f>SUM(D56:D58)</f>
        <v>0</v>
      </c>
      <c r="E59" s="209">
        <f>SUM(E56:E58)</f>
        <v>0</v>
      </c>
      <c r="F59" s="11">
        <f>SUM(B59:E59)</f>
        <v>0</v>
      </c>
      <c r="G59" s="8"/>
      <c r="H59" s="8"/>
      <c r="I59" s="12"/>
      <c r="J59" s="12"/>
      <c r="K59" s="12"/>
      <c r="O59" s="619"/>
      <c r="AC59" s="218"/>
      <c r="AD59" s="12"/>
      <c r="AE59" s="217"/>
      <c r="AF59" s="217"/>
      <c r="AG59" s="12"/>
      <c r="AH59" s="264"/>
      <c r="AI59" s="264"/>
      <c r="AJ59" s="17"/>
      <c r="AK59" s="17"/>
    </row>
    <row r="60" spans="1:38" hidden="1" outlineLevel="1" x14ac:dyDescent="0.3">
      <c r="A60" s="2" t="s">
        <v>71</v>
      </c>
      <c r="B60" s="292"/>
      <c r="C60" s="292"/>
      <c r="D60" s="292"/>
      <c r="E60" s="292"/>
      <c r="F60" s="292"/>
      <c r="G60" s="292"/>
      <c r="H60" s="292"/>
      <c r="L60" s="126"/>
      <c r="M60" s="126"/>
      <c r="N60" s="126"/>
      <c r="O60" s="618"/>
      <c r="P60" s="126"/>
      <c r="Q60" s="126"/>
      <c r="R60" s="126"/>
      <c r="S60" s="126"/>
      <c r="T60" s="126"/>
      <c r="U60" s="126"/>
      <c r="V60" s="126"/>
      <c r="W60" s="126"/>
      <c r="X60" s="126"/>
      <c r="Y60" s="126"/>
      <c r="Z60" s="126"/>
      <c r="AA60" s="126"/>
      <c r="AB60" s="126"/>
      <c r="AD60" s="217"/>
      <c r="AE60" s="217"/>
      <c r="AF60" s="217"/>
      <c r="AG60" s="217"/>
      <c r="AL60" s="126"/>
    </row>
    <row r="61" spans="1:38" hidden="1" outlineLevel="1" x14ac:dyDescent="0.3">
      <c r="A61" s="377" t="s">
        <v>72</v>
      </c>
      <c r="B61" s="378">
        <f>-B56*0.8</f>
        <v>0</v>
      </c>
      <c r="C61" s="379">
        <f>-C56*0.8</f>
        <v>0</v>
      </c>
      <c r="D61" s="378">
        <f>-D56*0.8</f>
        <v>0</v>
      </c>
      <c r="E61" s="378">
        <f>-E56*0.8</f>
        <v>0</v>
      </c>
      <c r="F61" s="378">
        <f>SUM(B61:E61)</f>
        <v>0</v>
      </c>
      <c r="G61" s="380"/>
      <c r="H61" s="380"/>
      <c r="L61" s="126"/>
      <c r="M61" s="126"/>
      <c r="N61" s="126"/>
      <c r="O61" s="618"/>
      <c r="P61" s="126"/>
      <c r="Q61" s="126"/>
      <c r="R61" s="126"/>
      <c r="S61" s="126"/>
      <c r="T61" s="126"/>
      <c r="U61" s="126"/>
      <c r="V61" s="126"/>
      <c r="W61" s="126"/>
      <c r="X61" s="126"/>
      <c r="Y61" s="126"/>
      <c r="Z61" s="126"/>
      <c r="AA61" s="126"/>
      <c r="AB61" s="126"/>
      <c r="AD61" s="217"/>
      <c r="AE61" s="217"/>
      <c r="AF61" s="217"/>
      <c r="AG61" s="217"/>
      <c r="AL61" s="126"/>
    </row>
    <row r="62" spans="1:38" hidden="1" outlineLevel="1" x14ac:dyDescent="0.3">
      <c r="A62" s="372" t="s">
        <v>73</v>
      </c>
      <c r="B62" s="381">
        <f>-B57*0.4</f>
        <v>0</v>
      </c>
      <c r="C62" s="380">
        <f>-C57*0.4</f>
        <v>0</v>
      </c>
      <c r="D62" s="381">
        <f>-D57*0.4</f>
        <v>0</v>
      </c>
      <c r="E62" s="381">
        <f>-E57*0.4</f>
        <v>0</v>
      </c>
      <c r="F62" s="381">
        <f>SUM(B62:E62)</f>
        <v>0</v>
      </c>
      <c r="G62" s="380"/>
      <c r="H62" s="380"/>
      <c r="L62" s="126"/>
      <c r="M62" s="126"/>
      <c r="N62" s="126"/>
      <c r="O62" s="618"/>
      <c r="P62" s="126"/>
      <c r="Q62" s="126"/>
      <c r="R62" s="126"/>
      <c r="S62" s="126"/>
      <c r="T62" s="126"/>
      <c r="U62" s="126"/>
      <c r="V62" s="126"/>
      <c r="W62" s="126"/>
      <c r="X62" s="126"/>
      <c r="Y62" s="126"/>
      <c r="Z62" s="126"/>
      <c r="AA62" s="126"/>
      <c r="AB62" s="126"/>
      <c r="AD62" s="217"/>
      <c r="AE62" s="217"/>
      <c r="AF62" s="217"/>
      <c r="AG62" s="217"/>
      <c r="AL62" s="126"/>
    </row>
    <row r="63" spans="1:38" hidden="1" outlineLevel="1" x14ac:dyDescent="0.3">
      <c r="A63" s="372" t="s">
        <v>74</v>
      </c>
      <c r="B63" s="381">
        <v>0</v>
      </c>
      <c r="C63" s="380">
        <v>0</v>
      </c>
      <c r="D63" s="381">
        <v>0</v>
      </c>
      <c r="E63" s="381">
        <v>0</v>
      </c>
      <c r="F63" s="381">
        <f>SUM(B63:E63)</f>
        <v>0</v>
      </c>
      <c r="G63" s="380"/>
      <c r="H63" s="380"/>
      <c r="L63" s="126"/>
      <c r="M63" s="126"/>
      <c r="N63" s="126"/>
      <c r="O63" s="618"/>
      <c r="P63" s="126"/>
      <c r="Q63" s="126"/>
      <c r="R63" s="126"/>
      <c r="S63" s="126"/>
      <c r="T63" s="126"/>
      <c r="U63" s="126"/>
      <c r="V63" s="126"/>
      <c r="W63" s="126"/>
      <c r="X63" s="126"/>
      <c r="Y63" s="126"/>
      <c r="Z63" s="126"/>
      <c r="AA63" s="126"/>
      <c r="AB63" s="126"/>
      <c r="AD63" s="217"/>
      <c r="AE63" s="217"/>
      <c r="AF63" s="217"/>
      <c r="AG63" s="217"/>
      <c r="AL63" s="126"/>
    </row>
    <row r="64" spans="1:38" hidden="1" outlineLevel="1" x14ac:dyDescent="0.3">
      <c r="A64" s="14" t="s">
        <v>35</v>
      </c>
      <c r="B64" s="15">
        <f>SUM(B61:B63)</f>
        <v>0</v>
      </c>
      <c r="C64" s="16">
        <f>SUM(C61:C63)</f>
        <v>0</v>
      </c>
      <c r="D64" s="15">
        <f>SUM(D61:D63)</f>
        <v>0</v>
      </c>
      <c r="E64" s="15">
        <f>SUM(E61:E63)</f>
        <v>0</v>
      </c>
      <c r="F64" s="15">
        <f>SUM(F61:F63)</f>
        <v>0</v>
      </c>
      <c r="G64" s="24"/>
      <c r="H64" s="24"/>
      <c r="L64" s="126"/>
      <c r="M64" s="126"/>
      <c r="N64" s="126"/>
      <c r="O64" s="618"/>
      <c r="P64" s="126"/>
      <c r="Q64" s="126"/>
      <c r="R64" s="126"/>
      <c r="S64" s="126"/>
      <c r="T64" s="126"/>
      <c r="U64" s="126"/>
      <c r="V64" s="126"/>
      <c r="W64" s="126"/>
      <c r="X64" s="126"/>
      <c r="Y64" s="126"/>
      <c r="Z64" s="126"/>
      <c r="AA64" s="126"/>
      <c r="AB64" s="126"/>
      <c r="AD64" s="217"/>
      <c r="AE64" s="217"/>
      <c r="AF64" s="217"/>
      <c r="AG64" s="217"/>
      <c r="AL64" s="126"/>
    </row>
    <row r="65" spans="1:38" hidden="1" outlineLevel="1" x14ac:dyDescent="0.3">
      <c r="L65" s="126"/>
      <c r="M65" s="126"/>
      <c r="N65" s="126"/>
      <c r="O65" s="618"/>
      <c r="P65" s="126"/>
      <c r="Q65" s="126"/>
      <c r="R65" s="126"/>
      <c r="S65" s="126"/>
      <c r="T65" s="126"/>
      <c r="U65" s="126"/>
      <c r="V65" s="126"/>
      <c r="W65" s="126"/>
      <c r="X65" s="126"/>
      <c r="Y65" s="126"/>
      <c r="Z65" s="126"/>
      <c r="AA65" s="126"/>
      <c r="AB65" s="126"/>
      <c r="AD65" s="217"/>
      <c r="AE65" s="217"/>
      <c r="AF65" s="217"/>
      <c r="AG65" s="217"/>
      <c r="AL65" s="126"/>
    </row>
    <row r="66" spans="1:38" hidden="1" outlineLevel="1" x14ac:dyDescent="0.3">
      <c r="A66" s="13" t="s">
        <v>76</v>
      </c>
      <c r="B66" s="210" t="s">
        <v>6</v>
      </c>
      <c r="C66" s="210" t="s">
        <v>37</v>
      </c>
      <c r="D66" s="210" t="s">
        <v>38</v>
      </c>
      <c r="E66" s="210" t="s">
        <v>67</v>
      </c>
      <c r="F66" s="210" t="s">
        <v>35</v>
      </c>
      <c r="G66" s="12"/>
      <c r="H66" s="12"/>
      <c r="L66" s="126"/>
      <c r="M66" s="126"/>
      <c r="N66" s="126"/>
      <c r="O66" s="618"/>
      <c r="P66" s="126"/>
      <c r="Q66" s="126"/>
      <c r="R66" s="126"/>
      <c r="S66" s="126"/>
      <c r="T66" s="126"/>
      <c r="U66" s="126"/>
      <c r="V66" s="126"/>
      <c r="W66" s="126"/>
      <c r="X66" s="126"/>
      <c r="Y66" s="126"/>
      <c r="Z66" s="126"/>
      <c r="AA66" s="126"/>
      <c r="AB66" s="126"/>
      <c r="AD66" s="217"/>
      <c r="AE66" s="217"/>
      <c r="AF66" s="217"/>
      <c r="AG66" s="217"/>
      <c r="AL66" s="126"/>
    </row>
    <row r="67" spans="1:38" hidden="1" outlineLevel="1" x14ac:dyDescent="0.3">
      <c r="A67" s="372" t="s">
        <v>68</v>
      </c>
      <c r="B67" s="373"/>
      <c r="C67" s="373"/>
      <c r="D67" s="373"/>
      <c r="E67" s="373"/>
      <c r="F67" s="374">
        <f>SUM(B67:E67)</f>
        <v>0</v>
      </c>
      <c r="G67" s="292"/>
      <c r="H67" s="292"/>
      <c r="L67" s="126"/>
      <c r="M67" s="126"/>
      <c r="N67" s="126"/>
      <c r="O67" s="618"/>
      <c r="P67" s="126"/>
      <c r="Q67" s="126"/>
      <c r="R67" s="126"/>
      <c r="S67" s="126"/>
      <c r="T67" s="126"/>
      <c r="U67" s="126"/>
      <c r="V67" s="126"/>
      <c r="W67" s="126"/>
      <c r="X67" s="126"/>
      <c r="Y67" s="126"/>
      <c r="Z67" s="126"/>
      <c r="AA67" s="126"/>
      <c r="AB67" s="126"/>
      <c r="AD67" s="217"/>
      <c r="AE67" s="217"/>
      <c r="AF67" s="217"/>
      <c r="AG67" s="217"/>
      <c r="AL67" s="126"/>
    </row>
    <row r="68" spans="1:38" hidden="1" outlineLevel="1" x14ac:dyDescent="0.3">
      <c r="A68" s="372" t="s">
        <v>69</v>
      </c>
      <c r="B68" s="295"/>
      <c r="C68" s="295"/>
      <c r="D68" s="295"/>
      <c r="E68" s="295"/>
      <c r="F68" s="375">
        <f>SUM(B68:E68)</f>
        <v>0</v>
      </c>
      <c r="G68" s="292"/>
      <c r="H68" s="292"/>
      <c r="L68" s="126"/>
      <c r="M68" s="126"/>
      <c r="N68" s="126"/>
      <c r="O68" s="618"/>
      <c r="P68" s="126"/>
      <c r="Q68" s="126"/>
      <c r="R68" s="126"/>
      <c r="S68" s="126"/>
      <c r="T68" s="126"/>
      <c r="U68" s="126"/>
      <c r="V68" s="126"/>
      <c r="W68" s="126"/>
      <c r="X68" s="126"/>
      <c r="Y68" s="126"/>
      <c r="Z68" s="126"/>
      <c r="AA68" s="126"/>
      <c r="AB68" s="126"/>
      <c r="AD68" s="217"/>
      <c r="AE68" s="217"/>
      <c r="AF68" s="217"/>
      <c r="AG68" s="217"/>
      <c r="AH68" s="263"/>
      <c r="AI68" s="264"/>
      <c r="AL68" s="126"/>
    </row>
    <row r="69" spans="1:38" hidden="1" outlineLevel="1" x14ac:dyDescent="0.3">
      <c r="A69" s="372" t="s">
        <v>70</v>
      </c>
      <c r="B69" s="376"/>
      <c r="C69" s="376"/>
      <c r="D69" s="376"/>
      <c r="E69" s="376"/>
      <c r="F69" s="375">
        <f>SUM(B69:E69)</f>
        <v>0</v>
      </c>
      <c r="G69" s="292"/>
      <c r="H69" s="292"/>
      <c r="L69" s="126"/>
      <c r="M69" s="126"/>
      <c r="N69" s="126"/>
      <c r="O69" s="618"/>
      <c r="P69" s="126"/>
      <c r="Q69" s="126"/>
      <c r="R69" s="126"/>
      <c r="S69" s="126"/>
      <c r="T69" s="126"/>
      <c r="U69" s="126"/>
      <c r="V69" s="126"/>
      <c r="W69" s="126"/>
      <c r="X69" s="126"/>
      <c r="Y69" s="126"/>
      <c r="Z69" s="126"/>
      <c r="AA69" s="126"/>
      <c r="AB69" s="126"/>
      <c r="AD69" s="217"/>
      <c r="AE69" s="12"/>
      <c r="AF69" s="12"/>
      <c r="AG69" s="217"/>
      <c r="AH69" s="265" t="e">
        <f>#REF!+#REF!+#REF!+#REF!-F70</f>
        <v>#REF!</v>
      </c>
      <c r="AI69" s="264"/>
      <c r="AL69" s="126"/>
    </row>
    <row r="70" spans="1:38" s="2" customFormat="1" hidden="1" outlineLevel="1" x14ac:dyDescent="0.3">
      <c r="A70" s="14" t="s">
        <v>35</v>
      </c>
      <c r="B70" s="209">
        <f>SUM(B67:B69)</f>
        <v>0</v>
      </c>
      <c r="C70" s="10">
        <f>SUM(C67:C69)</f>
        <v>0</v>
      </c>
      <c r="D70" s="209">
        <f>SUM(D67:D69)</f>
        <v>0</v>
      </c>
      <c r="E70" s="11">
        <f>SUM(E67:E69)</f>
        <v>0</v>
      </c>
      <c r="F70" s="209">
        <f>SUM(B70:E70)</f>
        <v>0</v>
      </c>
      <c r="G70" s="8"/>
      <c r="H70" s="8"/>
      <c r="I70" s="12"/>
      <c r="J70" s="12"/>
      <c r="K70" s="12"/>
      <c r="O70" s="619"/>
      <c r="AC70" s="218"/>
      <c r="AD70" s="12"/>
      <c r="AE70" s="217"/>
      <c r="AF70" s="217"/>
      <c r="AG70" s="12"/>
      <c r="AH70" s="264"/>
      <c r="AI70" s="264"/>
      <c r="AJ70" s="17"/>
      <c r="AK70" s="17"/>
    </row>
    <row r="71" spans="1:38" hidden="1" outlineLevel="1" x14ac:dyDescent="0.3">
      <c r="A71" s="2" t="s">
        <v>71</v>
      </c>
      <c r="B71" s="292"/>
      <c r="C71" s="292"/>
      <c r="D71" s="292"/>
      <c r="E71" s="292"/>
      <c r="F71" s="292"/>
      <c r="G71" s="292"/>
      <c r="H71" s="292"/>
      <c r="L71" s="126"/>
      <c r="M71" s="126"/>
      <c r="N71" s="126"/>
      <c r="O71" s="618"/>
      <c r="P71" s="126"/>
      <c r="Q71" s="126"/>
      <c r="R71" s="126"/>
      <c r="S71" s="126"/>
      <c r="T71" s="126"/>
      <c r="U71" s="126"/>
      <c r="V71" s="126"/>
      <c r="W71" s="126"/>
      <c r="X71" s="126"/>
      <c r="Y71" s="126"/>
      <c r="Z71" s="126"/>
      <c r="AA71" s="126"/>
      <c r="AB71" s="126"/>
      <c r="AD71" s="217"/>
      <c r="AE71" s="217"/>
      <c r="AF71" s="217"/>
      <c r="AG71" s="217"/>
      <c r="AL71" s="126"/>
    </row>
    <row r="72" spans="1:38" hidden="1" outlineLevel="1" x14ac:dyDescent="0.3">
      <c r="A72" s="377" t="s">
        <v>72</v>
      </c>
      <c r="B72" s="378">
        <f>-B67*0.8</f>
        <v>0</v>
      </c>
      <c r="C72" s="379">
        <f>-C67*0.8</f>
        <v>0</v>
      </c>
      <c r="D72" s="378">
        <f>-D67*0.8</f>
        <v>0</v>
      </c>
      <c r="E72" s="378">
        <f>-E67*0.8</f>
        <v>0</v>
      </c>
      <c r="F72" s="378">
        <f>SUM(B72:E72)</f>
        <v>0</v>
      </c>
      <c r="G72" s="380"/>
      <c r="H72" s="380"/>
      <c r="L72" s="126"/>
      <c r="M72" s="126"/>
      <c r="N72" s="126"/>
      <c r="O72" s="618"/>
      <c r="P72" s="126"/>
      <c r="Q72" s="126"/>
      <c r="R72" s="126"/>
      <c r="S72" s="126"/>
      <c r="T72" s="126"/>
      <c r="U72" s="126"/>
      <c r="V72" s="126"/>
      <c r="W72" s="126"/>
      <c r="X72" s="126"/>
      <c r="Y72" s="126"/>
      <c r="Z72" s="126"/>
      <c r="AA72" s="126"/>
      <c r="AB72" s="126"/>
      <c r="AD72" s="217"/>
      <c r="AE72" s="217"/>
      <c r="AF72" s="217"/>
      <c r="AG72" s="217"/>
      <c r="AL72" s="126"/>
    </row>
    <row r="73" spans="1:38" hidden="1" outlineLevel="1" x14ac:dyDescent="0.3">
      <c r="A73" s="372" t="s">
        <v>73</v>
      </c>
      <c r="B73" s="381">
        <f>-B68*0.4</f>
        <v>0</v>
      </c>
      <c r="C73" s="380">
        <f>-C68*0.4</f>
        <v>0</v>
      </c>
      <c r="D73" s="381">
        <f>-D68*0.4</f>
        <v>0</v>
      </c>
      <c r="E73" s="381">
        <f>-E68*0.4</f>
        <v>0</v>
      </c>
      <c r="F73" s="381">
        <f>SUM(B73:E73)</f>
        <v>0</v>
      </c>
      <c r="G73" s="380"/>
      <c r="H73" s="380"/>
      <c r="L73" s="126"/>
      <c r="M73" s="126"/>
      <c r="N73" s="126"/>
      <c r="O73" s="618"/>
      <c r="P73" s="126"/>
      <c r="Q73" s="126"/>
      <c r="R73" s="126"/>
      <c r="S73" s="126"/>
      <c r="T73" s="126"/>
      <c r="U73" s="126"/>
      <c r="V73" s="126"/>
      <c r="W73" s="126"/>
      <c r="X73" s="126"/>
      <c r="Y73" s="126"/>
      <c r="Z73" s="126"/>
      <c r="AA73" s="126"/>
      <c r="AB73" s="126"/>
      <c r="AD73" s="217"/>
      <c r="AE73" s="217"/>
      <c r="AF73" s="217"/>
      <c r="AG73" s="217"/>
      <c r="AL73" s="126"/>
    </row>
    <row r="74" spans="1:38" hidden="1" outlineLevel="1" x14ac:dyDescent="0.3">
      <c r="A74" s="372" t="s">
        <v>74</v>
      </c>
      <c r="B74" s="381">
        <v>0</v>
      </c>
      <c r="C74" s="380">
        <v>0</v>
      </c>
      <c r="D74" s="381">
        <v>0</v>
      </c>
      <c r="E74" s="381">
        <v>0</v>
      </c>
      <c r="F74" s="381">
        <f>SUM(B74:E74)</f>
        <v>0</v>
      </c>
      <c r="G74" s="380"/>
      <c r="H74" s="380"/>
      <c r="L74" s="126"/>
      <c r="M74" s="126"/>
      <c r="N74" s="126"/>
      <c r="O74" s="618"/>
      <c r="P74" s="126"/>
      <c r="Q74" s="126"/>
      <c r="R74" s="126"/>
      <c r="S74" s="126"/>
      <c r="T74" s="126"/>
      <c r="U74" s="126"/>
      <c r="V74" s="126"/>
      <c r="W74" s="126"/>
      <c r="X74" s="126"/>
      <c r="Y74" s="126"/>
      <c r="Z74" s="126"/>
      <c r="AA74" s="126"/>
      <c r="AB74" s="126"/>
      <c r="AD74" s="217"/>
      <c r="AE74" s="217"/>
      <c r="AF74" s="217"/>
      <c r="AG74" s="217"/>
      <c r="AL74" s="126"/>
    </row>
    <row r="75" spans="1:38" hidden="1" outlineLevel="1" x14ac:dyDescent="0.3">
      <c r="A75" s="14" t="s">
        <v>35</v>
      </c>
      <c r="B75" s="15">
        <f>SUM(B72:B74)</f>
        <v>0</v>
      </c>
      <c r="C75" s="16">
        <f>SUM(C72:C74)</f>
        <v>0</v>
      </c>
      <c r="D75" s="15">
        <f>SUM(D72:D74)</f>
        <v>0</v>
      </c>
      <c r="E75" s="15">
        <f>SUM(E72:E74)</f>
        <v>0</v>
      </c>
      <c r="F75" s="15">
        <f>SUM(F72:F74)</f>
        <v>0</v>
      </c>
      <c r="G75" s="24"/>
      <c r="H75" s="24"/>
      <c r="L75" s="126"/>
      <c r="M75" s="126"/>
      <c r="N75" s="126"/>
      <c r="O75" s="618"/>
      <c r="P75" s="126"/>
      <c r="Q75" s="126"/>
      <c r="R75" s="126"/>
      <c r="S75" s="126"/>
      <c r="T75" s="126"/>
      <c r="U75" s="126"/>
      <c r="V75" s="126"/>
      <c r="W75" s="126"/>
      <c r="X75" s="126"/>
      <c r="Y75" s="126"/>
      <c r="Z75" s="126"/>
      <c r="AA75" s="126"/>
      <c r="AB75" s="126"/>
      <c r="AD75" s="217"/>
      <c r="AE75" s="217"/>
      <c r="AF75" s="217"/>
      <c r="AG75" s="217"/>
      <c r="AL75" s="126"/>
    </row>
    <row r="76" spans="1:38" hidden="1" outlineLevel="1" x14ac:dyDescent="0.3">
      <c r="L76" s="126"/>
      <c r="M76" s="126"/>
      <c r="N76" s="126"/>
      <c r="O76" s="618"/>
      <c r="P76" s="126"/>
      <c r="Q76" s="126"/>
      <c r="R76" s="126"/>
      <c r="S76" s="126"/>
      <c r="T76" s="126"/>
      <c r="U76" s="126"/>
      <c r="V76" s="126"/>
      <c r="W76" s="126"/>
      <c r="X76" s="126"/>
      <c r="Y76" s="126"/>
      <c r="Z76" s="126"/>
      <c r="AA76" s="126"/>
      <c r="AB76" s="126"/>
      <c r="AD76" s="217"/>
      <c r="AE76" s="217"/>
      <c r="AF76" s="217"/>
      <c r="AG76" s="217"/>
      <c r="AL76" s="126"/>
    </row>
    <row r="77" spans="1:38" hidden="1" outlineLevel="1" x14ac:dyDescent="0.3">
      <c r="A77" s="14" t="s">
        <v>77</v>
      </c>
      <c r="B77" s="15">
        <f>B53+B64+B75</f>
        <v>0</v>
      </c>
      <c r="C77" s="15">
        <f>C53+C64+C75</f>
        <v>0</v>
      </c>
      <c r="D77" s="15">
        <f>D53+D64+D75</f>
        <v>0</v>
      </c>
      <c r="E77" s="15">
        <f>E53+E64+E75</f>
        <v>0</v>
      </c>
      <c r="F77" s="15">
        <f>SUM(B77:E77)</f>
        <v>0</v>
      </c>
      <c r="G77" s="24"/>
      <c r="H77" s="24"/>
      <c r="L77" s="126"/>
      <c r="M77" s="126"/>
      <c r="N77" s="126"/>
      <c r="O77" s="618"/>
      <c r="P77" s="126"/>
      <c r="Q77" s="126"/>
      <c r="R77" s="126"/>
      <c r="S77" s="126"/>
      <c r="T77" s="126"/>
      <c r="U77" s="126"/>
      <c r="V77" s="126"/>
      <c r="W77" s="126"/>
      <c r="X77" s="126"/>
      <c r="Y77" s="126"/>
      <c r="Z77" s="126"/>
      <c r="AA77" s="126"/>
      <c r="AB77" s="126"/>
      <c r="AD77" s="217"/>
      <c r="AG77" s="217"/>
      <c r="AL77" s="126"/>
    </row>
    <row r="78" spans="1:38" collapsed="1" x14ac:dyDescent="0.3"/>
  </sheetData>
  <customSheetViews>
    <customSheetView guid="{242A1D50-B023-4375-88F3-03330C83BB86}" showPageBreaks="1" fitToPage="1" printArea="1" hiddenRows="1" hiddenColumns="1" topLeftCell="E1">
      <pane ySplit="2" topLeftCell="A3" activePane="bottomLeft" state="frozen"/>
      <selection pane="bottomLeft" activeCell="I8" sqref="I8"/>
      <pageMargins left="0" right="0" top="0" bottom="0" header="0" footer="0"/>
      <pageSetup paperSize="9" scale="42"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fitToPage="1" hiddenRows="1" hiddenColumns="1" topLeftCell="E1">
      <pane ySplit="2" topLeftCell="A3" activePane="bottomLeft" state="frozen"/>
      <selection pane="bottomLeft" activeCell="I8" sqref="I8"/>
      <pageMargins left="0" right="0" top="0" bottom="0" header="0" footer="0"/>
      <pageSetup paperSize="9" scale="48"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fitToPage="1" hiddenRows="1" hiddenColumns="1" topLeftCell="E1">
      <pane ySplit="2" topLeftCell="A3" activePane="bottomLeft" state="frozen"/>
      <selection pane="bottomLeft" activeCell="I8" sqref="I8"/>
      <pageMargins left="0" right="0" top="0" bottom="0" header="0" footer="0"/>
      <pageSetup paperSize="9" scale="48"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fitToPage="1" hiddenRows="1" hiddenColumns="1" topLeftCell="E1">
      <pane ySplit="2" topLeftCell="A3" activePane="bottomLeft" state="frozen"/>
      <selection pane="bottomLeft" activeCell="I8" sqref="I8"/>
      <pageMargins left="0" right="0" top="0" bottom="0" header="0" footer="0"/>
      <pageSetup paperSize="9" scale="42"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fitToPage="1" hiddenRows="1" hiddenColumns="1" topLeftCell="E1">
      <pane ySplit="2" topLeftCell="A3" activePane="bottomLeft" state="frozen"/>
      <selection pane="bottomLeft" activeCell="I8" sqref="I8"/>
      <pageMargins left="0" right="0" top="0" bottom="0" header="0" footer="0"/>
      <pageSetup paperSize="9" scale="42"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fitToPage="1" hiddenRows="1" hiddenColumns="1" topLeftCell="E1">
      <pane ySplit="2" topLeftCell="A3" activePane="bottomLeft" state="frozen"/>
      <selection pane="bottomLeft" activeCell="I8" sqref="I8"/>
      <pageMargins left="0" right="0" top="0" bottom="0" header="0" footer="0"/>
      <pageSetup paperSize="9" scale="42"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howPageBreaks="1" fitToPage="1" printArea="1" hiddenRows="1" hiddenColumns="1" topLeftCell="E1">
      <pane ySplit="2" topLeftCell="A3" activePane="bottomLeft" state="frozen"/>
      <selection pane="bottomLeft" activeCell="I8" sqref="I8"/>
      <pageMargins left="0" right="0" top="0" bottom="0" header="0" footer="0"/>
      <pageSetup paperSize="9" scale="42" fitToHeight="0" orientation="landscape" r:id="rId7"/>
      <headerFooter alignWithMargins="0">
        <oddHeader>&amp;C&amp;"Arial,Bold"General Fund Budget Proposals Summary&amp;R&amp;"Arial,Bold"Appendix 3</oddHeader>
        <oddFooter>&amp;C&amp;P of &amp;N</oddFooter>
      </headerFooter>
    </customSheetView>
  </customSheetViews>
  <mergeCells count="37">
    <mergeCell ref="M5:N5"/>
    <mergeCell ref="M29:N29"/>
    <mergeCell ref="A1:AD1"/>
    <mergeCell ref="A2:AD2"/>
    <mergeCell ref="G5:H5"/>
    <mergeCell ref="K5:L5"/>
    <mergeCell ref="E5:F5"/>
    <mergeCell ref="O5:P5"/>
    <mergeCell ref="C5:D5"/>
    <mergeCell ref="I5:J5"/>
    <mergeCell ref="C13:D13"/>
    <mergeCell ref="E13:F13"/>
    <mergeCell ref="G13:H13"/>
    <mergeCell ref="I13:J13"/>
    <mergeCell ref="O13:P13"/>
    <mergeCell ref="O29:P29"/>
    <mergeCell ref="O37:P37"/>
    <mergeCell ref="C37:D37"/>
    <mergeCell ref="E37:F37"/>
    <mergeCell ref="K37:L37"/>
    <mergeCell ref="K29:L29"/>
    <mergeCell ref="I37:J37"/>
    <mergeCell ref="K13:L13"/>
    <mergeCell ref="G37:H37"/>
    <mergeCell ref="M13:N13"/>
    <mergeCell ref="M37:N37"/>
    <mergeCell ref="C29:D29"/>
    <mergeCell ref="E29:F29"/>
    <mergeCell ref="G29:H29"/>
    <mergeCell ref="I29:J29"/>
    <mergeCell ref="M21:N21"/>
    <mergeCell ref="O21:P21"/>
    <mergeCell ref="C21:D21"/>
    <mergeCell ref="E21:F21"/>
    <mergeCell ref="G21:H21"/>
    <mergeCell ref="I21:J21"/>
    <mergeCell ref="K21:L21"/>
  </mergeCells>
  <pageMargins left="0.74803149606299213" right="0.74803149606299213" top="0.98425196850393704" bottom="0.98425196850393704" header="0.51181102362204722" footer="0.51181102362204722"/>
  <pageSetup paperSize="9" scale="69" fitToHeight="0" orientation="landscape" r:id="rId8"/>
  <headerFooter alignWithMargins="0">
    <oddHeader>&amp;C&amp;"Arial,Bold"General Fund Budget Proposals Summary&amp;R&amp;"Arial,Bold"Appendix 3</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39997558519241921"/>
    <pageSetUpPr fitToPage="1"/>
  </sheetPr>
  <dimension ref="A1:R97"/>
  <sheetViews>
    <sheetView tabSelected="1" zoomScale="80" zoomScaleNormal="80" workbookViewId="0">
      <pane ySplit="3" topLeftCell="A51" activePane="bottomLeft" state="frozen"/>
      <selection activeCell="A61" sqref="A61"/>
      <selection pane="bottomLeft" activeCell="C56" sqref="C56"/>
    </sheetView>
  </sheetViews>
  <sheetFormatPr defaultColWidth="9.453125" defaultRowHeight="14" x14ac:dyDescent="0.25"/>
  <cols>
    <col min="1" max="1" width="5.453125" style="50" bestFit="1" customWidth="1"/>
    <col min="2" max="2" width="27.26953125" style="39" customWidth="1"/>
    <col min="3" max="3" width="66.26953125" style="39" bestFit="1" customWidth="1"/>
    <col min="4" max="4" width="2.54296875" style="39" customWidth="1"/>
    <col min="5" max="5" width="9.54296875" style="63" customWidth="1"/>
    <col min="6" max="9" width="10.54296875" style="39" customWidth="1"/>
    <col min="10" max="10" width="2.453125" style="39" customWidth="1"/>
    <col min="11" max="14" width="7.54296875" style="39" customWidth="1"/>
    <col min="15" max="15" width="8" style="39" customWidth="1"/>
    <col min="16" max="16" width="1.54296875" style="39" customWidth="1"/>
    <col min="17" max="17" width="9.453125" style="39"/>
    <col min="18" max="18" width="12" style="39" bestFit="1" customWidth="1"/>
    <col min="19" max="16384" width="9.453125" style="39"/>
  </cols>
  <sheetData>
    <row r="1" spans="1:16" ht="31.5" customHeight="1" x14ac:dyDescent="0.25">
      <c r="B1" s="875" t="s">
        <v>65</v>
      </c>
      <c r="C1" s="875"/>
      <c r="D1" s="875"/>
      <c r="E1" s="875"/>
      <c r="F1" s="875"/>
      <c r="G1" s="42"/>
      <c r="H1" s="42"/>
      <c r="I1" s="42"/>
      <c r="K1" s="42"/>
      <c r="L1" s="42"/>
      <c r="M1" s="42"/>
      <c r="N1" s="42"/>
    </row>
    <row r="2" spans="1:16" x14ac:dyDescent="0.25">
      <c r="A2" s="40"/>
      <c r="C2" s="41" t="s">
        <v>78</v>
      </c>
      <c r="D2" s="41"/>
      <c r="E2" s="45"/>
      <c r="F2" s="182" t="s">
        <v>79</v>
      </c>
      <c r="G2" s="182" t="s">
        <v>80</v>
      </c>
      <c r="H2" s="182" t="s">
        <v>81</v>
      </c>
      <c r="I2" s="182" t="s">
        <v>82</v>
      </c>
      <c r="J2" s="67"/>
      <c r="K2" s="876"/>
      <c r="L2" s="876"/>
      <c r="M2" s="876"/>
      <c r="N2" s="876"/>
      <c r="O2" s="876"/>
    </row>
    <row r="3" spans="1:16" ht="44" x14ac:dyDescent="0.25">
      <c r="C3" s="41"/>
      <c r="D3" s="41"/>
      <c r="E3" s="42" t="s">
        <v>83</v>
      </c>
      <c r="F3" s="135" t="s">
        <v>84</v>
      </c>
      <c r="G3" s="135" t="s">
        <v>84</v>
      </c>
      <c r="H3" s="135" t="s">
        <v>84</v>
      </c>
      <c r="I3" s="135" t="s">
        <v>84</v>
      </c>
      <c r="J3" s="67"/>
      <c r="K3" s="183" t="s">
        <v>79</v>
      </c>
      <c r="L3" s="183" t="s">
        <v>80</v>
      </c>
      <c r="M3" s="183" t="s">
        <v>81</v>
      </c>
      <c r="N3" s="183" t="s">
        <v>82</v>
      </c>
      <c r="O3" s="75" t="s">
        <v>35</v>
      </c>
    </row>
    <row r="4" spans="1:16" x14ac:dyDescent="0.25">
      <c r="C4" s="41"/>
      <c r="D4" s="41"/>
      <c r="E4" s="42"/>
      <c r="F4" s="135"/>
      <c r="G4" s="135"/>
      <c r="H4" s="135"/>
      <c r="I4" s="135"/>
      <c r="K4" s="43"/>
      <c r="L4" s="43"/>
      <c r="M4" s="43"/>
      <c r="N4" s="43"/>
      <c r="O4" s="43"/>
    </row>
    <row r="5" spans="1:16" x14ac:dyDescent="0.25">
      <c r="B5" s="41" t="s">
        <v>8</v>
      </c>
      <c r="E5" s="48"/>
      <c r="F5" s="136"/>
      <c r="G5" s="136"/>
      <c r="H5" s="136"/>
      <c r="I5" s="136"/>
    </row>
    <row r="6" spans="1:16" s="67" customFormat="1" x14ac:dyDescent="0.25">
      <c r="A6" s="105"/>
      <c r="B6" s="153"/>
      <c r="C6" s="225"/>
      <c r="D6" s="150"/>
      <c r="E6" s="188"/>
      <c r="F6" s="189"/>
      <c r="G6" s="189"/>
      <c r="H6" s="189"/>
      <c r="I6" s="189"/>
      <c r="K6" s="190"/>
      <c r="L6" s="190"/>
      <c r="M6" s="190"/>
      <c r="N6" s="190"/>
      <c r="O6" s="190">
        <f>+SUM(K6:K6)</f>
        <v>0</v>
      </c>
    </row>
    <row r="7" spans="1:16" s="67" customFormat="1" x14ac:dyDescent="0.25">
      <c r="A7" s="105"/>
      <c r="B7" s="191"/>
      <c r="C7" s="192"/>
      <c r="D7" s="151"/>
      <c r="E7" s="141"/>
      <c r="F7" s="193"/>
      <c r="G7" s="193"/>
      <c r="H7" s="193"/>
      <c r="I7" s="193"/>
      <c r="K7" s="194"/>
      <c r="L7" s="194"/>
      <c r="M7" s="194"/>
      <c r="N7" s="194"/>
      <c r="O7" s="190">
        <f>+SUM(K7:K7)</f>
        <v>0</v>
      </c>
    </row>
    <row r="8" spans="1:16" s="67" customFormat="1" ht="14.5" thickBot="1" x14ac:dyDescent="0.3">
      <c r="A8" s="105"/>
      <c r="B8" s="874" t="s">
        <v>85</v>
      </c>
      <c r="C8" s="874"/>
      <c r="D8" s="273"/>
      <c r="E8" s="141"/>
      <c r="F8" s="195">
        <f t="shared" ref="F8" si="0">SUM(F6:F7)</f>
        <v>0</v>
      </c>
      <c r="G8" s="195">
        <f t="shared" ref="G8" si="1">SUM(G6:G7)</f>
        <v>0</v>
      </c>
      <c r="H8" s="195"/>
      <c r="I8" s="195"/>
      <c r="K8" s="196">
        <f t="shared" ref="K8" si="2">SUM(K6:K7)</f>
        <v>0</v>
      </c>
      <c r="L8" s="196"/>
      <c r="M8" s="196"/>
      <c r="N8" s="196"/>
      <c r="O8" s="196">
        <f t="shared" ref="O8" si="3">SUM(O6:O7)</f>
        <v>0</v>
      </c>
    </row>
    <row r="9" spans="1:16" s="67" customFormat="1" x14ac:dyDescent="0.25">
      <c r="A9" s="105"/>
      <c r="B9" s="104"/>
      <c r="C9" s="104"/>
      <c r="D9" s="104"/>
      <c r="E9" s="147"/>
      <c r="F9" s="99"/>
      <c r="G9" s="99"/>
      <c r="H9" s="99"/>
      <c r="I9" s="99"/>
      <c r="K9" s="415"/>
      <c r="L9" s="415"/>
      <c r="M9" s="415"/>
      <c r="N9" s="415"/>
      <c r="O9" s="120"/>
    </row>
    <row r="10" spans="1:16" s="67" customFormat="1" x14ac:dyDescent="0.25">
      <c r="A10" s="105"/>
      <c r="B10" s="226" t="s">
        <v>9</v>
      </c>
      <c r="C10" s="416"/>
      <c r="D10" s="197"/>
      <c r="E10" s="148"/>
      <c r="F10" s="200"/>
      <c r="G10" s="200"/>
      <c r="H10" s="200"/>
      <c r="I10" s="200"/>
      <c r="K10" s="417"/>
      <c r="L10" s="417"/>
      <c r="M10" s="417"/>
      <c r="N10" s="417"/>
      <c r="O10" s="417"/>
    </row>
    <row r="11" spans="1:16" s="67" customFormat="1" x14ac:dyDescent="0.25">
      <c r="A11" s="105">
        <v>1</v>
      </c>
      <c r="B11" s="754" t="s">
        <v>573</v>
      </c>
      <c r="C11" s="732" t="s">
        <v>657</v>
      </c>
      <c r="D11" s="151"/>
      <c r="E11" s="141"/>
      <c r="F11" s="638">
        <v>66</v>
      </c>
      <c r="G11" s="638"/>
      <c r="H11" s="638"/>
      <c r="I11" s="638"/>
      <c r="J11" s="642"/>
      <c r="K11" s="642"/>
      <c r="L11" s="642"/>
      <c r="M11" s="642"/>
      <c r="N11" s="642"/>
      <c r="O11" s="642"/>
      <c r="P11" s="233"/>
    </row>
    <row r="12" spans="1:16" s="67" customFormat="1" x14ac:dyDescent="0.25">
      <c r="A12" s="105">
        <v>2</v>
      </c>
      <c r="B12" s="432" t="s">
        <v>86</v>
      </c>
      <c r="C12" s="187" t="s">
        <v>87</v>
      </c>
      <c r="D12" s="227"/>
      <c r="E12" s="234"/>
      <c r="F12" s="431">
        <v>50</v>
      </c>
      <c r="G12" s="431"/>
      <c r="H12" s="431"/>
      <c r="I12" s="431"/>
      <c r="J12" s="233"/>
      <c r="K12" s="155">
        <v>1</v>
      </c>
      <c r="L12" s="155"/>
      <c r="M12" s="155"/>
      <c r="N12" s="155"/>
      <c r="O12" s="155">
        <v>1</v>
      </c>
      <c r="P12" s="233"/>
    </row>
    <row r="13" spans="1:16" s="67" customFormat="1" x14ac:dyDescent="0.25">
      <c r="A13" s="105"/>
      <c r="B13" s="432"/>
      <c r="C13" s="187"/>
      <c r="D13" s="227"/>
      <c r="E13" s="234"/>
      <c r="F13" s="431"/>
      <c r="G13" s="431"/>
      <c r="H13" s="431"/>
      <c r="I13" s="431"/>
      <c r="J13" s="233"/>
      <c r="K13" s="155"/>
      <c r="L13" s="155"/>
      <c r="M13" s="155"/>
      <c r="N13" s="155"/>
      <c r="O13" s="155"/>
      <c r="P13" s="233"/>
    </row>
    <row r="14" spans="1:16" s="67" customFormat="1" x14ac:dyDescent="0.25">
      <c r="A14" s="105"/>
      <c r="B14" s="412"/>
      <c r="C14" s="187"/>
      <c r="D14" s="150"/>
      <c r="E14" s="188"/>
      <c r="F14" s="189"/>
      <c r="G14" s="189"/>
      <c r="H14" s="189"/>
      <c r="I14" s="189"/>
      <c r="K14" s="190"/>
      <c r="L14" s="190"/>
      <c r="M14" s="190"/>
      <c r="N14" s="190"/>
      <c r="O14" s="190"/>
    </row>
    <row r="15" spans="1:16" s="67" customFormat="1" x14ac:dyDescent="0.25">
      <c r="A15" s="105"/>
      <c r="B15" s="719"/>
      <c r="C15" s="720"/>
      <c r="D15" s="151"/>
      <c r="E15" s="141"/>
      <c r="F15" s="189"/>
      <c r="G15" s="189"/>
      <c r="H15" s="189"/>
      <c r="I15" s="189"/>
      <c r="J15" s="202"/>
      <c r="K15" s="190"/>
      <c r="L15" s="190"/>
      <c r="M15" s="190"/>
      <c r="N15" s="190"/>
      <c r="O15" s="190"/>
    </row>
    <row r="16" spans="1:16" s="67" customFormat="1" x14ac:dyDescent="0.25">
      <c r="A16" s="105"/>
      <c r="E16" s="109"/>
      <c r="F16" s="118"/>
      <c r="G16" s="118"/>
      <c r="H16" s="118"/>
      <c r="I16" s="118"/>
      <c r="K16" s="143"/>
      <c r="L16" s="143"/>
      <c r="M16" s="143"/>
      <c r="N16" s="143"/>
      <c r="O16" s="143"/>
    </row>
    <row r="17" spans="1:16" s="67" customFormat="1" ht="14.5" thickBot="1" x14ac:dyDescent="0.3">
      <c r="A17" s="105"/>
      <c r="B17" s="877" t="s">
        <v>88</v>
      </c>
      <c r="C17" s="877"/>
      <c r="D17" s="157"/>
      <c r="E17" s="148"/>
      <c r="F17" s="195">
        <f>SUM(F11:F16)</f>
        <v>116</v>
      </c>
      <c r="G17" s="195">
        <f>SUM(G11:G16)</f>
        <v>0</v>
      </c>
      <c r="H17" s="195">
        <f>SUM(H11:H16)</f>
        <v>0</v>
      </c>
      <c r="I17" s="195">
        <f>SUM(I11:I16)</f>
        <v>0</v>
      </c>
      <c r="K17" s="223">
        <f>SUM(K11:K16)</f>
        <v>1</v>
      </c>
      <c r="L17" s="195">
        <f>SUM(L11:L16)</f>
        <v>0</v>
      </c>
      <c r="M17" s="195">
        <f>SUM(M11:M16)</f>
        <v>0</v>
      </c>
      <c r="N17" s="195">
        <f>SUM(N11:N16)</f>
        <v>0</v>
      </c>
      <c r="O17" s="223">
        <f>SUM(O11:O16)</f>
        <v>1</v>
      </c>
    </row>
    <row r="18" spans="1:16" s="67" customFormat="1" x14ac:dyDescent="0.25">
      <c r="A18" s="105"/>
      <c r="B18" s="104"/>
      <c r="C18" s="104"/>
      <c r="D18" s="104"/>
      <c r="E18" s="147"/>
      <c r="F18" s="99"/>
      <c r="G18" s="99"/>
      <c r="H18" s="99"/>
      <c r="I18" s="99"/>
      <c r="K18" s="415"/>
      <c r="L18" s="415"/>
      <c r="M18" s="415"/>
      <c r="N18" s="415"/>
      <c r="O18" s="120"/>
    </row>
    <row r="19" spans="1:16" s="67" customFormat="1" x14ac:dyDescent="0.25">
      <c r="A19" s="105"/>
      <c r="B19" s="226" t="s">
        <v>10</v>
      </c>
      <c r="C19" s="416"/>
      <c r="D19" s="197"/>
      <c r="E19" s="148"/>
      <c r="F19" s="200"/>
      <c r="G19" s="200"/>
      <c r="H19" s="200"/>
      <c r="I19" s="200"/>
      <c r="K19" s="146"/>
      <c r="L19" s="146"/>
      <c r="M19" s="146"/>
      <c r="N19" s="146"/>
      <c r="O19" s="146"/>
    </row>
    <row r="20" spans="1:16" s="67" customFormat="1" x14ac:dyDescent="0.25">
      <c r="A20" s="105"/>
      <c r="B20" s="412"/>
      <c r="C20" s="412"/>
      <c r="E20" s="188"/>
      <c r="F20" s="189"/>
      <c r="G20" s="189"/>
      <c r="H20" s="189"/>
      <c r="I20" s="189"/>
      <c r="K20" s="190"/>
      <c r="L20" s="190"/>
      <c r="M20" s="190"/>
      <c r="N20" s="190"/>
      <c r="O20" s="190"/>
    </row>
    <row r="21" spans="1:16" s="67" customFormat="1" x14ac:dyDescent="0.25">
      <c r="A21" s="105"/>
      <c r="B21" s="151"/>
      <c r="C21" s="151"/>
      <c r="D21" s="151"/>
      <c r="E21" s="109"/>
      <c r="F21" s="118"/>
      <c r="G21" s="118"/>
      <c r="H21" s="118"/>
      <c r="I21" s="118"/>
      <c r="K21" s="202"/>
      <c r="L21" s="202"/>
      <c r="M21" s="202"/>
      <c r="N21" s="202"/>
      <c r="O21" s="202"/>
    </row>
    <row r="22" spans="1:16" ht="14.5" thickBot="1" x14ac:dyDescent="0.3">
      <c r="B22" s="878" t="s">
        <v>89</v>
      </c>
      <c r="C22" s="878"/>
      <c r="D22" s="157"/>
      <c r="E22" s="148"/>
      <c r="F22" s="195">
        <f>+SUM(F20:F21)</f>
        <v>0</v>
      </c>
      <c r="G22" s="195">
        <f>+SUM(G20:G21)</f>
        <v>0</v>
      </c>
      <c r="H22" s="195">
        <f>+SUM(H20:H21)</f>
        <v>0</v>
      </c>
      <c r="I22" s="195">
        <f>+SUM(I20:I21)</f>
        <v>0</v>
      </c>
      <c r="J22" s="99"/>
      <c r="K22" s="223">
        <f>+SUM(K20:K21)</f>
        <v>0</v>
      </c>
      <c r="L22" s="223">
        <f>+SUM(L20:L21)</f>
        <v>0</v>
      </c>
      <c r="M22" s="223">
        <f>+SUM(M20:M21)</f>
        <v>0</v>
      </c>
      <c r="N22" s="223">
        <f>+SUM(N20:N21)</f>
        <v>0</v>
      </c>
      <c r="O22" s="223">
        <f>+SUM(O20:O21)</f>
        <v>0</v>
      </c>
    </row>
    <row r="23" spans="1:16" x14ac:dyDescent="0.25">
      <c r="B23" s="104"/>
      <c r="C23" s="104"/>
      <c r="D23" s="104"/>
      <c r="E23" s="147"/>
      <c r="F23" s="99"/>
      <c r="G23" s="99"/>
      <c r="H23" s="99"/>
      <c r="I23" s="99"/>
      <c r="J23" s="67"/>
      <c r="K23" s="415"/>
      <c r="L23" s="415"/>
      <c r="M23" s="415"/>
      <c r="N23" s="415"/>
      <c r="O23" s="120"/>
    </row>
    <row r="24" spans="1:16" ht="14.25" customHeight="1" x14ac:dyDescent="0.25">
      <c r="B24" s="226" t="s">
        <v>11</v>
      </c>
      <c r="C24" s="199"/>
      <c r="D24" s="151"/>
      <c r="E24" s="141"/>
      <c r="F24" s="200"/>
      <c r="G24" s="200"/>
      <c r="H24" s="200"/>
      <c r="I24" s="200"/>
      <c r="J24" s="67"/>
      <c r="K24" s="143"/>
      <c r="L24" s="143"/>
      <c r="M24" s="143"/>
      <c r="N24" s="143"/>
      <c r="O24" s="143"/>
    </row>
    <row r="25" spans="1:16" s="67" customFormat="1" x14ac:dyDescent="0.25">
      <c r="A25" s="105"/>
      <c r="B25" s="69"/>
      <c r="C25" s="70"/>
      <c r="D25" s="151"/>
      <c r="E25" s="141"/>
      <c r="F25" s="189"/>
      <c r="G25" s="189"/>
      <c r="H25" s="189"/>
      <c r="I25" s="189"/>
      <c r="J25" s="190"/>
      <c r="K25" s="190"/>
      <c r="L25" s="190"/>
      <c r="M25" s="190"/>
      <c r="N25" s="190"/>
      <c r="O25" s="190"/>
    </row>
    <row r="26" spans="1:16" x14ac:dyDescent="0.25">
      <c r="B26" s="412"/>
      <c r="C26" s="412"/>
      <c r="D26" s="67"/>
      <c r="E26" s="67"/>
      <c r="F26" s="193"/>
      <c r="G26" s="193"/>
      <c r="H26" s="189"/>
      <c r="I26" s="189"/>
      <c r="J26" s="194"/>
      <c r="K26" s="194"/>
      <c r="L26" s="194"/>
      <c r="M26" s="194"/>
      <c r="N26" s="194"/>
      <c r="O26" s="190"/>
    </row>
    <row r="27" spans="1:16" x14ac:dyDescent="0.25">
      <c r="B27" s="191"/>
      <c r="C27" s="192"/>
      <c r="D27" s="151"/>
      <c r="E27" s="141"/>
      <c r="F27" s="193"/>
      <c r="G27" s="193"/>
      <c r="H27" s="193"/>
      <c r="I27" s="193"/>
      <c r="J27" s="67"/>
      <c r="K27" s="194"/>
      <c r="L27" s="194"/>
      <c r="M27" s="194"/>
      <c r="N27" s="194"/>
      <c r="O27" s="194"/>
    </row>
    <row r="28" spans="1:16" ht="14.5" thickBot="1" x14ac:dyDescent="0.3">
      <c r="B28" s="874" t="s">
        <v>90</v>
      </c>
      <c r="C28" s="874"/>
      <c r="D28" s="273"/>
      <c r="E28" s="141"/>
      <c r="F28" s="195">
        <f>SUM(F25:F27)</f>
        <v>0</v>
      </c>
      <c r="G28" s="195">
        <f>SUM(G25:G27)</f>
        <v>0</v>
      </c>
      <c r="H28" s="195">
        <f>SUM(H25:H27)</f>
        <v>0</v>
      </c>
      <c r="I28" s="195">
        <f>SUM(I25:I27)</f>
        <v>0</v>
      </c>
      <c r="J28" s="67"/>
      <c r="K28" s="223">
        <f>SUM(K25:K27)</f>
        <v>0</v>
      </c>
      <c r="L28" s="223">
        <f>SUM(L25:L27)</f>
        <v>0</v>
      </c>
      <c r="M28" s="195">
        <f>SUM(M25:M27)</f>
        <v>0</v>
      </c>
      <c r="N28" s="195">
        <f>SUM(N25:N27)</f>
        <v>0</v>
      </c>
      <c r="O28" s="223">
        <f>SUM(O25:O27)</f>
        <v>0</v>
      </c>
    </row>
    <row r="29" spans="1:16" x14ac:dyDescent="0.25">
      <c r="B29" s="104"/>
      <c r="C29" s="104"/>
      <c r="D29" s="104"/>
      <c r="E29" s="147"/>
      <c r="F29" s="99"/>
      <c r="G29" s="99"/>
      <c r="H29" s="99"/>
      <c r="I29" s="99"/>
      <c r="J29" s="67"/>
      <c r="K29" s="415"/>
      <c r="L29" s="415"/>
      <c r="M29" s="415"/>
      <c r="N29" s="415"/>
      <c r="O29" s="120"/>
    </row>
    <row r="30" spans="1:16" x14ac:dyDescent="0.25">
      <c r="B30" s="104" t="s">
        <v>91</v>
      </c>
      <c r="C30" s="104"/>
      <c r="D30" s="104"/>
      <c r="E30" s="147"/>
      <c r="F30" s="99"/>
      <c r="G30" s="99"/>
      <c r="H30" s="99"/>
      <c r="I30" s="99"/>
      <c r="J30" s="67"/>
      <c r="K30" s="415"/>
      <c r="L30" s="415"/>
      <c r="M30" s="415"/>
      <c r="N30" s="415"/>
      <c r="O30" s="120"/>
    </row>
    <row r="31" spans="1:16" ht="42" x14ac:dyDescent="0.25">
      <c r="A31" s="50">
        <v>3</v>
      </c>
      <c r="B31" s="432" t="s">
        <v>92</v>
      </c>
      <c r="C31" s="154" t="s">
        <v>574</v>
      </c>
      <c r="D31" s="227"/>
      <c r="E31" s="234"/>
      <c r="F31" s="444">
        <v>-88</v>
      </c>
      <c r="G31" s="444"/>
      <c r="H31" s="444"/>
      <c r="I31" s="444"/>
      <c r="J31" s="233"/>
      <c r="K31" s="155"/>
      <c r="L31" s="155"/>
      <c r="M31" s="155"/>
      <c r="N31" s="155"/>
      <c r="O31" s="155">
        <v>0</v>
      </c>
      <c r="P31" s="233"/>
    </row>
    <row r="32" spans="1:16" x14ac:dyDescent="0.25">
      <c r="A32" s="50">
        <v>4</v>
      </c>
      <c r="B32" s="154" t="s">
        <v>93</v>
      </c>
      <c r="C32" s="648" t="s">
        <v>575</v>
      </c>
      <c r="D32" s="227"/>
      <c r="E32" s="234"/>
      <c r="F32" s="444">
        <v>-839</v>
      </c>
      <c r="G32" s="207">
        <v>-83</v>
      </c>
      <c r="H32" s="444">
        <v>-264</v>
      </c>
      <c r="I32" s="805">
        <v>-68</v>
      </c>
      <c r="J32" s="233"/>
      <c r="K32" s="155"/>
      <c r="L32" s="155"/>
      <c r="M32" s="155"/>
      <c r="N32" s="155"/>
      <c r="O32" s="155">
        <v>0</v>
      </c>
      <c r="P32" s="233"/>
    </row>
    <row r="33" spans="1:16" x14ac:dyDescent="0.25">
      <c r="B33" s="69"/>
      <c r="C33" s="187"/>
      <c r="D33" s="150"/>
      <c r="E33" s="141"/>
      <c r="F33" s="189"/>
      <c r="G33" s="189"/>
      <c r="H33" s="189"/>
      <c r="I33" s="189"/>
      <c r="J33" s="67"/>
      <c r="K33" s="190"/>
      <c r="L33" s="190"/>
      <c r="M33" s="190"/>
      <c r="N33" s="190"/>
      <c r="O33" s="190"/>
    </row>
    <row r="34" spans="1:16" x14ac:dyDescent="0.25">
      <c r="B34" s="197"/>
      <c r="C34" s="151"/>
      <c r="D34" s="151"/>
      <c r="E34" s="141"/>
      <c r="F34" s="118"/>
      <c r="G34" s="118"/>
      <c r="H34" s="118"/>
      <c r="I34" s="118"/>
      <c r="J34" s="67"/>
      <c r="K34" s="202"/>
      <c r="L34" s="202"/>
      <c r="M34" s="202"/>
      <c r="N34" s="202"/>
      <c r="O34" s="202"/>
    </row>
    <row r="35" spans="1:16" ht="14.5" thickBot="1" x14ac:dyDescent="0.3">
      <c r="B35" s="877" t="s">
        <v>94</v>
      </c>
      <c r="C35" s="877"/>
      <c r="D35" s="157"/>
      <c r="E35" s="148"/>
      <c r="F35" s="195">
        <f>+SUM(F31:F33)</f>
        <v>-927</v>
      </c>
      <c r="G35" s="195">
        <f>+SUM(G31:G33)</f>
        <v>-83</v>
      </c>
      <c r="H35" s="195">
        <f>+SUM(H31:H33)</f>
        <v>-264</v>
      </c>
      <c r="I35" s="195">
        <f>+SUM(I31:I33)</f>
        <v>-68</v>
      </c>
      <c r="J35" s="67"/>
      <c r="K35" s="195">
        <f>+SUM(K31:K33)</f>
        <v>0</v>
      </c>
      <c r="L35" s="195">
        <f>+SUM(L31:L33)</f>
        <v>0</v>
      </c>
      <c r="M35" s="195">
        <f>+SUM(M31:M33)</f>
        <v>0</v>
      </c>
      <c r="N35" s="195">
        <f>+SUM(N31:N33)</f>
        <v>0</v>
      </c>
      <c r="O35" s="195">
        <f>+SUM(O31:O33)</f>
        <v>0</v>
      </c>
    </row>
    <row r="36" spans="1:16" x14ac:dyDescent="0.25">
      <c r="B36" s="197"/>
      <c r="C36" s="197"/>
      <c r="D36" s="197"/>
      <c r="E36" s="148"/>
      <c r="F36" s="118"/>
      <c r="G36" s="118"/>
      <c r="H36" s="118"/>
      <c r="I36" s="118"/>
      <c r="J36" s="67"/>
      <c r="K36" s="202"/>
      <c r="L36" s="202"/>
      <c r="M36" s="202"/>
      <c r="N36" s="202"/>
      <c r="O36" s="202"/>
    </row>
    <row r="37" spans="1:16" x14ac:dyDescent="0.25">
      <c r="B37" s="197"/>
      <c r="C37" s="197"/>
      <c r="D37" s="197"/>
      <c r="E37" s="148"/>
      <c r="F37" s="118"/>
      <c r="G37" s="118"/>
      <c r="H37" s="118"/>
      <c r="I37" s="118"/>
      <c r="J37" s="67"/>
      <c r="K37" s="202"/>
      <c r="L37" s="202"/>
      <c r="M37" s="202"/>
      <c r="N37" s="202"/>
      <c r="O37" s="202"/>
    </row>
    <row r="38" spans="1:16" x14ac:dyDescent="0.25">
      <c r="B38" s="170" t="s">
        <v>95</v>
      </c>
      <c r="C38" s="170"/>
      <c r="D38" s="151"/>
      <c r="E38" s="141"/>
      <c r="F38" s="200"/>
      <c r="G38" s="200"/>
      <c r="H38" s="200"/>
      <c r="I38" s="200"/>
      <c r="J38" s="67"/>
      <c r="K38" s="143"/>
      <c r="L38" s="143"/>
      <c r="M38" s="143"/>
      <c r="N38" s="143"/>
      <c r="O38" s="143"/>
    </row>
    <row r="39" spans="1:16" ht="37" customHeight="1" x14ac:dyDescent="0.25">
      <c r="A39" s="50">
        <f>A32+1</f>
        <v>5</v>
      </c>
      <c r="B39" s="647" t="s">
        <v>96</v>
      </c>
      <c r="C39" s="648" t="s">
        <v>97</v>
      </c>
      <c r="D39" s="429"/>
      <c r="E39" s="281"/>
      <c r="F39" s="755"/>
      <c r="G39" s="755">
        <v>52</v>
      </c>
      <c r="H39" s="755"/>
      <c r="I39" s="755"/>
      <c r="J39" s="233"/>
      <c r="K39" s="686"/>
      <c r="L39" s="686">
        <v>1</v>
      </c>
      <c r="M39" s="686"/>
      <c r="N39" s="686"/>
      <c r="O39" s="686">
        <f>SUM(K39:N39)</f>
        <v>1</v>
      </c>
    </row>
    <row r="40" spans="1:16" ht="28" x14ac:dyDescent="0.25">
      <c r="A40" s="50">
        <f>+A39+1</f>
        <v>6</v>
      </c>
      <c r="B40" s="648" t="s">
        <v>615</v>
      </c>
      <c r="C40" s="648" t="s">
        <v>616</v>
      </c>
      <c r="D40" s="231"/>
      <c r="E40" s="234"/>
      <c r="F40" s="706">
        <v>36</v>
      </c>
      <c r="G40" s="755">
        <v>-36</v>
      </c>
      <c r="H40" s="755"/>
      <c r="I40" s="755"/>
      <c r="J40" s="118"/>
      <c r="K40" s="652"/>
      <c r="L40" s="652"/>
      <c r="M40" s="652"/>
      <c r="N40" s="652"/>
      <c r="O40" s="686">
        <f t="shared" ref="O40:O42" si="4">SUM(K40:N40)</f>
        <v>0</v>
      </c>
    </row>
    <row r="41" spans="1:16" ht="38.5" customHeight="1" x14ac:dyDescent="0.25">
      <c r="A41" s="50">
        <f>+A40+1</f>
        <v>7</v>
      </c>
      <c r="B41" s="648" t="s">
        <v>98</v>
      </c>
      <c r="C41" s="648" t="s">
        <v>99</v>
      </c>
      <c r="D41" s="231"/>
      <c r="E41" s="234"/>
      <c r="F41" s="706">
        <v>37</v>
      </c>
      <c r="G41" s="755"/>
      <c r="H41" s="755"/>
      <c r="I41" s="755"/>
      <c r="J41" s="118"/>
      <c r="K41" s="652"/>
      <c r="L41" s="652"/>
      <c r="M41" s="652"/>
      <c r="N41" s="652"/>
      <c r="O41" s="686">
        <f t="shared" si="4"/>
        <v>0</v>
      </c>
    </row>
    <row r="42" spans="1:16" s="67" customFormat="1" ht="30.65" customHeight="1" x14ac:dyDescent="0.25">
      <c r="A42" s="50">
        <f t="shared" ref="A42" si="5">A41+1</f>
        <v>8</v>
      </c>
      <c r="B42" s="705" t="s">
        <v>98</v>
      </c>
      <c r="C42" s="643" t="s">
        <v>663</v>
      </c>
      <c r="D42" s="227"/>
      <c r="E42" s="234"/>
      <c r="F42" s="706">
        <v>63</v>
      </c>
      <c r="G42" s="755"/>
      <c r="H42" s="755"/>
      <c r="I42" s="755"/>
      <c r="J42" s="233"/>
      <c r="K42" s="686"/>
      <c r="L42" s="686"/>
      <c r="M42" s="686"/>
      <c r="N42" s="686"/>
      <c r="O42" s="686">
        <f t="shared" si="4"/>
        <v>0</v>
      </c>
      <c r="P42" s="233"/>
    </row>
    <row r="43" spans="1:16" s="67" customFormat="1" x14ac:dyDescent="0.25">
      <c r="A43" s="105"/>
      <c r="B43" s="412"/>
      <c r="C43" s="412"/>
      <c r="F43" s="418"/>
      <c r="G43" s="418"/>
      <c r="H43" s="418"/>
      <c r="I43" s="418"/>
      <c r="J43" s="118"/>
      <c r="K43" s="190"/>
      <c r="L43" s="190"/>
      <c r="M43" s="190"/>
      <c r="N43" s="190"/>
      <c r="O43" s="190"/>
    </row>
    <row r="44" spans="1:16" s="67" customFormat="1" x14ac:dyDescent="0.25">
      <c r="A44" s="105"/>
      <c r="F44" s="419"/>
      <c r="G44" s="118"/>
      <c r="H44" s="118"/>
      <c r="I44" s="118"/>
      <c r="J44" s="118"/>
      <c r="K44" s="202"/>
      <c r="L44" s="202"/>
      <c r="M44" s="202"/>
      <c r="N44" s="202"/>
      <c r="O44" s="202"/>
    </row>
    <row r="45" spans="1:16" s="67" customFormat="1" ht="14.5" thickBot="1" x14ac:dyDescent="0.3">
      <c r="A45" s="105"/>
      <c r="B45" s="874" t="s">
        <v>100</v>
      </c>
      <c r="C45" s="874"/>
      <c r="D45" s="273"/>
      <c r="E45" s="141"/>
      <c r="F45" s="195">
        <f>SUM(F39:F44)</f>
        <v>136</v>
      </c>
      <c r="G45" s="195">
        <f>SUM(G39:G44)</f>
        <v>16</v>
      </c>
      <c r="H45" s="195">
        <f>SUM(H39:H44)</f>
        <v>0</v>
      </c>
      <c r="I45" s="195">
        <f>SUM(I39:I44)</f>
        <v>0</v>
      </c>
      <c r="K45" s="223">
        <f>SUM(K39:K44)</f>
        <v>0</v>
      </c>
      <c r="L45" s="223">
        <f>SUM(L39:L44)</f>
        <v>1</v>
      </c>
      <c r="M45" s="223">
        <f>SUM(M39:M44)</f>
        <v>0</v>
      </c>
      <c r="N45" s="223">
        <f>SUM(N39:N44)</f>
        <v>0</v>
      </c>
      <c r="O45" s="223">
        <f>SUM(O39:O44)</f>
        <v>1</v>
      </c>
    </row>
    <row r="46" spans="1:16" x14ac:dyDescent="0.25">
      <c r="B46" s="67"/>
      <c r="C46" s="67"/>
      <c r="D46" s="67"/>
      <c r="E46" s="109"/>
      <c r="F46" s="118"/>
      <c r="G46" s="118"/>
      <c r="H46" s="118"/>
      <c r="I46" s="118"/>
      <c r="J46" s="67"/>
      <c r="K46" s="143"/>
      <c r="L46" s="143"/>
      <c r="M46" s="143"/>
      <c r="N46" s="143"/>
      <c r="O46" s="143"/>
    </row>
    <row r="47" spans="1:16" ht="28" x14ac:dyDescent="0.25">
      <c r="B47" s="273" t="s">
        <v>62</v>
      </c>
      <c r="C47" s="67"/>
      <c r="D47" s="67"/>
      <c r="E47" s="109"/>
      <c r="F47" s="118"/>
      <c r="G47" s="118"/>
      <c r="H47" s="118"/>
      <c r="I47" s="118"/>
      <c r="J47" s="67"/>
      <c r="K47" s="143"/>
      <c r="L47" s="143"/>
      <c r="M47" s="143"/>
      <c r="N47" s="143"/>
      <c r="O47" s="143"/>
    </row>
    <row r="48" spans="1:16" s="67" customFormat="1" ht="84" x14ac:dyDescent="0.25">
      <c r="A48" s="105">
        <f>+A42+1</f>
        <v>9</v>
      </c>
      <c r="B48" s="432" t="s">
        <v>101</v>
      </c>
      <c r="C48" s="154" t="s">
        <v>102</v>
      </c>
      <c r="F48" s="418">
        <v>-55</v>
      </c>
      <c r="G48" s="418"/>
      <c r="H48" s="418"/>
      <c r="I48" s="418"/>
      <c r="J48" s="190"/>
      <c r="K48" s="190">
        <v>-2</v>
      </c>
      <c r="L48" s="190"/>
      <c r="M48" s="190"/>
      <c r="N48" s="190"/>
      <c r="O48" s="190">
        <v>-2</v>
      </c>
    </row>
    <row r="49" spans="1:18" s="67" customFormat="1" x14ac:dyDescent="0.25">
      <c r="A49" s="105">
        <f>+A48+1</f>
        <v>10</v>
      </c>
      <c r="B49" s="412" t="s">
        <v>103</v>
      </c>
      <c r="C49" s="412" t="s">
        <v>104</v>
      </c>
      <c r="F49" s="418">
        <v>-200</v>
      </c>
      <c r="G49" s="418"/>
      <c r="H49" s="418"/>
      <c r="I49" s="418"/>
      <c r="J49" s="190"/>
      <c r="K49" s="190"/>
      <c r="L49" s="190"/>
      <c r="M49" s="190"/>
      <c r="N49" s="190"/>
      <c r="O49" s="190"/>
    </row>
    <row r="50" spans="1:18" s="67" customFormat="1" x14ac:dyDescent="0.25">
      <c r="A50" s="105"/>
      <c r="C50" s="151"/>
      <c r="D50" s="150"/>
      <c r="E50" s="188"/>
      <c r="F50" s="189"/>
      <c r="G50" s="189"/>
      <c r="H50" s="189"/>
      <c r="I50" s="189"/>
      <c r="K50" s="190"/>
      <c r="L50" s="190"/>
      <c r="M50" s="190"/>
      <c r="N50" s="190"/>
      <c r="O50" s="190"/>
    </row>
    <row r="51" spans="1:18" s="67" customFormat="1" x14ac:dyDescent="0.25">
      <c r="A51" s="105"/>
      <c r="B51" s="153"/>
      <c r="C51" s="187"/>
      <c r="D51" s="227"/>
      <c r="E51" s="234"/>
      <c r="F51" s="435"/>
      <c r="G51" s="435"/>
      <c r="H51" s="207"/>
      <c r="I51" s="207"/>
      <c r="J51" s="233"/>
      <c r="K51" s="155"/>
      <c r="L51" s="155"/>
      <c r="M51" s="155"/>
      <c r="N51" s="155"/>
      <c r="O51" s="155">
        <f>SUM(K51:N51)</f>
        <v>0</v>
      </c>
      <c r="P51" s="233"/>
    </row>
    <row r="52" spans="1:18" ht="15.75" customHeight="1" thickBot="1" x14ac:dyDescent="0.3">
      <c r="B52" s="874" t="s">
        <v>105</v>
      </c>
      <c r="C52" s="874"/>
      <c r="D52" s="273"/>
      <c r="E52" s="141"/>
      <c r="F52" s="195">
        <f>SUM(F48:F51)</f>
        <v>-255</v>
      </c>
      <c r="G52" s="195">
        <f>SUM(G48:G51)</f>
        <v>0</v>
      </c>
      <c r="H52" s="195">
        <f>SUM(H48:H51)</f>
        <v>0</v>
      </c>
      <c r="I52" s="195">
        <f>SUM(I48:I51)</f>
        <v>0</v>
      </c>
      <c r="J52" s="67"/>
      <c r="K52" s="223">
        <f>SUM(K48:K51)</f>
        <v>-2</v>
      </c>
      <c r="L52" s="223">
        <f>SUM(L48:L51)</f>
        <v>0</v>
      </c>
      <c r="M52" s="223">
        <f>SUM(M48:M51)</f>
        <v>0</v>
      </c>
      <c r="N52" s="223">
        <f>SUM(N48:N51)</f>
        <v>0</v>
      </c>
      <c r="O52" s="223">
        <f>SUM(O48:O51)</f>
        <v>-2</v>
      </c>
    </row>
    <row r="53" spans="1:18" x14ac:dyDescent="0.25">
      <c r="B53" s="273"/>
      <c r="C53" s="273"/>
      <c r="D53" s="273"/>
      <c r="E53" s="141"/>
      <c r="F53" s="99"/>
      <c r="G53" s="99"/>
      <c r="H53" s="99"/>
      <c r="I53" s="99"/>
      <c r="J53" s="67"/>
      <c r="K53" s="203"/>
      <c r="L53" s="203"/>
      <c r="M53" s="203"/>
      <c r="N53" s="203"/>
      <c r="O53" s="203"/>
    </row>
    <row r="54" spans="1:18" x14ac:dyDescent="0.25">
      <c r="B54" s="104" t="s">
        <v>15</v>
      </c>
      <c r="C54" s="67"/>
      <c r="D54" s="67"/>
      <c r="E54" s="109"/>
      <c r="F54" s="118"/>
      <c r="G54" s="118"/>
      <c r="H54" s="118"/>
      <c r="I54" s="118"/>
      <c r="J54" s="67"/>
      <c r="K54" s="143"/>
      <c r="L54" s="143"/>
      <c r="M54" s="143"/>
      <c r="N54" s="143"/>
      <c r="O54" s="143"/>
    </row>
    <row r="55" spans="1:18" s="67" customFormat="1" x14ac:dyDescent="0.3">
      <c r="A55" s="105"/>
      <c r="B55" s="153"/>
      <c r="C55" s="187"/>
      <c r="D55" s="231"/>
      <c r="E55" s="232"/>
      <c r="F55" s="435"/>
      <c r="G55" s="435"/>
      <c r="H55" s="207"/>
      <c r="I55" s="207"/>
      <c r="J55" s="233"/>
      <c r="K55" s="155"/>
      <c r="L55" s="155"/>
      <c r="M55" s="155"/>
      <c r="N55" s="155"/>
      <c r="O55" s="155">
        <f t="shared" ref="O55" si="6">SUM(K55:N55)</f>
        <v>0</v>
      </c>
      <c r="P55" s="233"/>
      <c r="R55" s="179"/>
    </row>
    <row r="56" spans="1:18" s="67" customFormat="1" x14ac:dyDescent="0.25">
      <c r="A56" s="105">
        <f>A49+1</f>
        <v>11</v>
      </c>
      <c r="B56" s="153" t="s">
        <v>106</v>
      </c>
      <c r="C56" s="187" t="s">
        <v>107</v>
      </c>
      <c r="D56" s="227"/>
      <c r="E56" s="234"/>
      <c r="F56" s="435">
        <v>-28</v>
      </c>
      <c r="G56" s="207">
        <v>-28</v>
      </c>
      <c r="H56" s="207">
        <v>-28</v>
      </c>
      <c r="I56" s="207"/>
      <c r="J56" s="233"/>
      <c r="K56" s="155"/>
      <c r="L56" s="155"/>
      <c r="M56" s="155"/>
      <c r="N56" s="155"/>
      <c r="O56" s="155">
        <v>0</v>
      </c>
      <c r="P56" s="233"/>
      <c r="R56" s="233"/>
    </row>
    <row r="57" spans="1:18" s="67" customFormat="1" ht="28" x14ac:dyDescent="0.3">
      <c r="A57" s="105">
        <f>A56+1</f>
        <v>12</v>
      </c>
      <c r="B57" s="153" t="s">
        <v>86</v>
      </c>
      <c r="C57" s="187" t="s">
        <v>576</v>
      </c>
      <c r="D57" s="227"/>
      <c r="E57" s="234"/>
      <c r="F57" s="435">
        <v>-40</v>
      </c>
      <c r="G57" s="435">
        <v>-50</v>
      </c>
      <c r="H57" s="207"/>
      <c r="I57" s="207"/>
      <c r="J57" s="233"/>
      <c r="K57" s="155"/>
      <c r="L57" s="155"/>
      <c r="M57" s="155"/>
      <c r="N57" s="155"/>
      <c r="O57" s="155">
        <v>0</v>
      </c>
      <c r="P57" s="233"/>
      <c r="R57" s="179"/>
    </row>
    <row r="58" spans="1:18" s="67" customFormat="1" x14ac:dyDescent="0.3">
      <c r="A58" s="105">
        <f t="shared" ref="A58:A60" si="7">A57+1</f>
        <v>13</v>
      </c>
      <c r="B58" s="646" t="s">
        <v>108</v>
      </c>
      <c r="C58" s="654" t="s">
        <v>664</v>
      </c>
      <c r="D58" s="864"/>
      <c r="E58" s="865"/>
      <c r="F58" s="749">
        <v>-60</v>
      </c>
      <c r="G58" s="749"/>
      <c r="H58" s="749"/>
      <c r="I58" s="749"/>
      <c r="J58" s="866"/>
      <c r="K58" s="689">
        <v>-1</v>
      </c>
      <c r="L58" s="689"/>
      <c r="M58" s="689"/>
      <c r="N58" s="689"/>
      <c r="O58" s="689">
        <v>-1</v>
      </c>
      <c r="P58" s="233"/>
      <c r="R58" s="179"/>
    </row>
    <row r="59" spans="1:18" s="67" customFormat="1" x14ac:dyDescent="0.3">
      <c r="A59" s="105">
        <f t="shared" si="7"/>
        <v>14</v>
      </c>
      <c r="B59" s="646" t="s">
        <v>86</v>
      </c>
      <c r="C59" s="654" t="s">
        <v>109</v>
      </c>
      <c r="D59" s="864"/>
      <c r="E59" s="865"/>
      <c r="F59" s="749">
        <v>-50</v>
      </c>
      <c r="G59" s="749"/>
      <c r="H59" s="749"/>
      <c r="I59" s="749"/>
      <c r="J59" s="866"/>
      <c r="K59" s="689">
        <v>-1</v>
      </c>
      <c r="L59" s="689"/>
      <c r="M59" s="689"/>
      <c r="N59" s="689"/>
      <c r="O59" s="689">
        <v>-1</v>
      </c>
      <c r="P59" s="233"/>
      <c r="R59" s="179"/>
    </row>
    <row r="60" spans="1:18" s="67" customFormat="1" x14ac:dyDescent="0.3">
      <c r="A60" s="105">
        <f t="shared" si="7"/>
        <v>15</v>
      </c>
      <c r="B60" s="153" t="s">
        <v>108</v>
      </c>
      <c r="C60" s="187" t="s">
        <v>110</v>
      </c>
      <c r="D60" s="227"/>
      <c r="E60" s="234"/>
      <c r="F60" s="207"/>
      <c r="G60" s="207"/>
      <c r="H60" s="207">
        <v>-44</v>
      </c>
      <c r="I60" s="207"/>
      <c r="J60" s="233"/>
      <c r="K60" s="155"/>
      <c r="L60" s="155"/>
      <c r="M60" s="155"/>
      <c r="N60" s="155"/>
      <c r="O60" s="155">
        <v>0</v>
      </c>
      <c r="P60" s="233"/>
      <c r="R60" s="179"/>
    </row>
    <row r="61" spans="1:18" s="67" customFormat="1" x14ac:dyDescent="0.3">
      <c r="A61" s="105"/>
      <c r="B61" s="153"/>
      <c r="C61" s="187"/>
      <c r="D61" s="227"/>
      <c r="E61" s="234"/>
      <c r="F61" s="207"/>
      <c r="G61" s="207"/>
      <c r="H61" s="207"/>
      <c r="I61" s="207"/>
      <c r="J61" s="233"/>
      <c r="K61" s="155"/>
      <c r="L61" s="155"/>
      <c r="M61" s="155"/>
      <c r="N61" s="155"/>
      <c r="O61" s="155"/>
      <c r="P61" s="233"/>
      <c r="R61" s="179"/>
    </row>
    <row r="62" spans="1:18" s="67" customFormat="1" x14ac:dyDescent="0.3">
      <c r="A62" s="105"/>
      <c r="B62" s="153"/>
      <c r="C62" s="153"/>
      <c r="D62" s="227"/>
      <c r="E62" s="281"/>
      <c r="F62" s="207"/>
      <c r="G62" s="207"/>
      <c r="H62" s="207"/>
      <c r="I62" s="207"/>
      <c r="J62" s="233"/>
      <c r="K62" s="155"/>
      <c r="L62" s="155"/>
      <c r="M62" s="155"/>
      <c r="N62" s="155"/>
      <c r="O62" s="155"/>
      <c r="P62" s="233"/>
      <c r="R62" s="179"/>
    </row>
    <row r="63" spans="1:18" s="67" customFormat="1" x14ac:dyDescent="0.25">
      <c r="A63" s="105"/>
      <c r="B63" s="197"/>
      <c r="C63" s="151"/>
      <c r="D63" s="151"/>
      <c r="E63" s="141"/>
      <c r="F63" s="118"/>
      <c r="G63" s="118"/>
      <c r="H63" s="118"/>
      <c r="I63" s="118"/>
      <c r="K63" s="202"/>
      <c r="L63" s="202"/>
      <c r="M63" s="202"/>
      <c r="N63" s="202"/>
      <c r="O63" s="202"/>
    </row>
    <row r="64" spans="1:18" x14ac:dyDescent="0.25">
      <c r="B64" s="67"/>
      <c r="C64" s="67"/>
      <c r="D64" s="67"/>
      <c r="E64" s="109"/>
      <c r="F64" s="118"/>
      <c r="G64" s="118"/>
      <c r="H64" s="118"/>
      <c r="I64" s="118"/>
      <c r="J64" s="67"/>
      <c r="K64" s="143"/>
      <c r="L64" s="143"/>
      <c r="M64" s="143"/>
      <c r="N64" s="143"/>
      <c r="O64" s="143"/>
    </row>
    <row r="65" spans="2:15" ht="14.9" customHeight="1" thickBot="1" x14ac:dyDescent="0.3">
      <c r="B65" s="874" t="s">
        <v>111</v>
      </c>
      <c r="C65" s="874"/>
      <c r="D65" s="273"/>
      <c r="E65" s="141"/>
      <c r="F65" s="195">
        <f>SUM(F55:F64)</f>
        <v>-178</v>
      </c>
      <c r="G65" s="195">
        <f>SUM(G55:G64)</f>
        <v>-78</v>
      </c>
      <c r="H65" s="195">
        <f>SUM(H55:H64)</f>
        <v>-72</v>
      </c>
      <c r="I65" s="195">
        <f>SUM(I55:I64)</f>
        <v>0</v>
      </c>
      <c r="J65" s="67"/>
      <c r="K65" s="223">
        <f>SUM(K55:K64)</f>
        <v>-2</v>
      </c>
      <c r="L65" s="223">
        <f>SUM(L55:L64)</f>
        <v>0</v>
      </c>
      <c r="M65" s="223">
        <f>SUM(M55:M64)</f>
        <v>0</v>
      </c>
      <c r="N65" s="223">
        <f>SUM(N55:N64)</f>
        <v>0</v>
      </c>
      <c r="O65" s="223">
        <f>SUM(O55:O64)</f>
        <v>-2</v>
      </c>
    </row>
    <row r="66" spans="2:15" ht="14.5" thickBot="1" x14ac:dyDescent="0.3">
      <c r="B66" s="273"/>
      <c r="C66" s="273"/>
      <c r="D66" s="273"/>
      <c r="E66" s="141"/>
      <c r="F66" s="195"/>
      <c r="G66" s="195"/>
      <c r="H66" s="195"/>
      <c r="I66" s="195"/>
      <c r="J66" s="67"/>
      <c r="K66" s="196"/>
      <c r="L66" s="196"/>
      <c r="M66" s="196"/>
      <c r="N66" s="196"/>
      <c r="O66" s="196"/>
    </row>
    <row r="67" spans="2:15" ht="14.5" thickBot="1" x14ac:dyDescent="0.3">
      <c r="B67" s="877" t="s">
        <v>580</v>
      </c>
      <c r="C67" s="877"/>
      <c r="D67" s="157"/>
      <c r="E67" s="148"/>
      <c r="F67" s="195">
        <f>SUM(F8,F17,F22,F28,F35,F45,F52,F65)</f>
        <v>-1108</v>
      </c>
      <c r="G67" s="195">
        <f>SUM(G8,G17,G22,G28,G35,G45,G52,G65)</f>
        <v>-145</v>
      </c>
      <c r="H67" s="195">
        <f>SUM(H8,H17,H22,H28,H35,H45,H52,H65)</f>
        <v>-336</v>
      </c>
      <c r="I67" s="195">
        <f>SUM(I8,I17,I22,I28,I35,I45,I52,I65)</f>
        <v>-68</v>
      </c>
      <c r="J67" s="67"/>
      <c r="K67" s="223">
        <f>SUM(K8,K17,K22,K28,K35,K45,K52,K65)</f>
        <v>-3</v>
      </c>
      <c r="L67" s="223">
        <f>SUM(L8,L17,L22,L28,L35,L45,L52,L65)</f>
        <v>1</v>
      </c>
      <c r="M67" s="223">
        <f>SUM(M8,M17,M22,M28,M35,M45,M52,M65)</f>
        <v>0</v>
      </c>
      <c r="N67" s="223">
        <f>SUM(N8,N17,N22,N28,N35,N45,N52,N65)</f>
        <v>0</v>
      </c>
      <c r="O67" s="223">
        <f>SUM(O8,O17,O22,O28,O35,O45,O52,O65)</f>
        <v>-2</v>
      </c>
    </row>
    <row r="68" spans="2:15" x14ac:dyDescent="0.25">
      <c r="B68" s="60"/>
      <c r="C68" s="60"/>
      <c r="D68" s="60"/>
      <c r="E68" s="65"/>
      <c r="F68" s="139"/>
      <c r="G68" s="139"/>
      <c r="H68" s="139"/>
      <c r="I68" s="139"/>
      <c r="K68" s="61"/>
      <c r="L68" s="61"/>
      <c r="M68" s="61"/>
      <c r="N68" s="61"/>
      <c r="O68" s="61"/>
    </row>
    <row r="69" spans="2:15" hidden="1" x14ac:dyDescent="0.25">
      <c r="B69" s="41"/>
      <c r="C69" s="39" t="s">
        <v>331</v>
      </c>
      <c r="F69" s="139">
        <f t="shared" ref="F69" si="8">E69+F67</f>
        <v>-1108</v>
      </c>
      <c r="G69" s="139" t="e">
        <f>#REF!+G67</f>
        <v>#REF!</v>
      </c>
      <c r="H69" s="139" t="e">
        <f>#REF!+H67</f>
        <v>#REF!</v>
      </c>
      <c r="I69" s="139" t="e">
        <f>G69+I67</f>
        <v>#REF!</v>
      </c>
      <c r="O69" s="41"/>
    </row>
    <row r="70" spans="2:15" hidden="1" x14ac:dyDescent="0.25">
      <c r="B70" s="41"/>
      <c r="F70" s="139"/>
      <c r="G70" s="139" t="e">
        <f>SUM(F69:G69)</f>
        <v>#REF!</v>
      </c>
      <c r="H70" s="139" t="e">
        <f>SUM(E69:H69)</f>
        <v>#REF!</v>
      </c>
      <c r="I70" s="139" t="e">
        <f>SUM(F69:I69)</f>
        <v>#REF!</v>
      </c>
      <c r="O70" s="41"/>
    </row>
    <row r="71" spans="2:15" x14ac:dyDescent="0.25">
      <c r="B71" s="41"/>
      <c r="F71" s="139"/>
      <c r="G71" s="139"/>
      <c r="H71" s="139"/>
      <c r="I71" s="139"/>
      <c r="O71" s="41"/>
    </row>
    <row r="72" spans="2:15" x14ac:dyDescent="0.25">
      <c r="B72" s="644"/>
      <c r="C72" s="41" t="s">
        <v>4</v>
      </c>
      <c r="D72" s="41"/>
      <c r="F72" s="139"/>
      <c r="O72" s="41"/>
    </row>
    <row r="73" spans="2:15" x14ac:dyDescent="0.25">
      <c r="B73" s="637"/>
      <c r="C73" s="41" t="s">
        <v>5</v>
      </c>
      <c r="F73" s="139"/>
      <c r="G73" s="139"/>
      <c r="H73" s="139"/>
      <c r="I73" s="139"/>
      <c r="O73" s="41"/>
    </row>
    <row r="76" spans="2:15" hidden="1" x14ac:dyDescent="0.25">
      <c r="C76" s="135" t="s">
        <v>49</v>
      </c>
      <c r="D76" s="135"/>
      <c r="E76" s="420" t="s">
        <v>50</v>
      </c>
      <c r="F76" s="421" t="s">
        <v>79</v>
      </c>
      <c r="G76" s="421" t="s">
        <v>80</v>
      </c>
      <c r="H76" s="421" t="s">
        <v>81</v>
      </c>
      <c r="I76" s="421" t="s">
        <v>82</v>
      </c>
    </row>
    <row r="77" spans="2:15" hidden="1" x14ac:dyDescent="0.25">
      <c r="C77" s="135"/>
      <c r="D77" s="135"/>
      <c r="E77" s="422" t="s">
        <v>54</v>
      </c>
      <c r="F77" s="423">
        <f>SUMIF(E$20:E$20,$E77,F$20:F$20)</f>
        <v>0</v>
      </c>
      <c r="G77" s="423">
        <f t="shared" ref="F77:I79" si="9">SUMIF($E$20:$E$20,$E77,G$20:G$20)</f>
        <v>0</v>
      </c>
      <c r="H77" s="423">
        <f>SUMIF($E$20:$E$20,$E77,H$20:H$20)</f>
        <v>0</v>
      </c>
      <c r="I77" s="423">
        <f>SUMIF(G$20:G$20,$E77,I$20:I$20)</f>
        <v>0</v>
      </c>
      <c r="J77" s="136"/>
    </row>
    <row r="78" spans="2:15" hidden="1" x14ac:dyDescent="0.25">
      <c r="C78" s="135"/>
      <c r="D78" s="135"/>
      <c r="E78" s="422" t="s">
        <v>55</v>
      </c>
      <c r="F78" s="423">
        <f t="shared" si="9"/>
        <v>0</v>
      </c>
      <c r="G78" s="423">
        <f>SUMIF($E$20:$E$20,$E78,G$20:G$20)</f>
        <v>0</v>
      </c>
      <c r="H78" s="423">
        <f t="shared" si="9"/>
        <v>0</v>
      </c>
      <c r="I78" s="423">
        <f t="shared" si="9"/>
        <v>0</v>
      </c>
      <c r="J78" s="136"/>
    </row>
    <row r="79" spans="2:15" hidden="1" x14ac:dyDescent="0.25">
      <c r="C79" s="135"/>
      <c r="D79" s="135"/>
      <c r="E79" s="422" t="s">
        <v>56</v>
      </c>
      <c r="F79" s="423">
        <f t="shared" si="9"/>
        <v>0</v>
      </c>
      <c r="G79" s="423">
        <f t="shared" si="9"/>
        <v>0</v>
      </c>
      <c r="H79" s="423">
        <f t="shared" si="9"/>
        <v>0</v>
      </c>
      <c r="I79" s="423">
        <f t="shared" si="9"/>
        <v>0</v>
      </c>
      <c r="J79" s="136"/>
    </row>
    <row r="80" spans="2:15" hidden="1" x14ac:dyDescent="0.3">
      <c r="C80" s="135"/>
      <c r="D80" s="135"/>
      <c r="E80" s="424" t="s">
        <v>57</v>
      </c>
      <c r="F80" s="425">
        <f>SUM(F77:F79)</f>
        <v>0</v>
      </c>
      <c r="G80" s="425">
        <f>SUM(G77:G79)</f>
        <v>0</v>
      </c>
      <c r="H80" s="425">
        <f>SUM(H77:H79)</f>
        <v>0</v>
      </c>
      <c r="I80" s="425">
        <f>SUM(I77:I79)</f>
        <v>0</v>
      </c>
      <c r="J80" s="426"/>
    </row>
    <row r="81" spans="3:10" hidden="1" x14ac:dyDescent="0.25">
      <c r="C81" s="135"/>
      <c r="D81" s="135"/>
    </row>
    <row r="82" spans="3:10" hidden="1" x14ac:dyDescent="0.25">
      <c r="C82" s="135" t="s">
        <v>12</v>
      </c>
      <c r="D82" s="135"/>
      <c r="E82" s="420" t="s">
        <v>50</v>
      </c>
      <c r="F82" s="421" t="s">
        <v>79</v>
      </c>
      <c r="G82" s="421" t="s">
        <v>80</v>
      </c>
      <c r="H82" s="421" t="s">
        <v>81</v>
      </c>
      <c r="I82" s="421" t="s">
        <v>82</v>
      </c>
    </row>
    <row r="83" spans="3:10" hidden="1" x14ac:dyDescent="0.25">
      <c r="C83" s="135"/>
      <c r="D83" s="135"/>
      <c r="E83" s="422" t="s">
        <v>54</v>
      </c>
      <c r="F83" s="423">
        <f t="shared" ref="F83:I85" si="10">SUMIF($E$31:$E$33,$E83,F$31:F$33)</f>
        <v>0</v>
      </c>
      <c r="G83" s="423">
        <f t="shared" si="10"/>
        <v>0</v>
      </c>
      <c r="H83" s="423">
        <f t="shared" si="10"/>
        <v>0</v>
      </c>
      <c r="I83" s="423">
        <f t="shared" si="10"/>
        <v>0</v>
      </c>
      <c r="J83" s="136"/>
    </row>
    <row r="84" spans="3:10" hidden="1" x14ac:dyDescent="0.25">
      <c r="C84" s="135"/>
      <c r="D84" s="135"/>
      <c r="E84" s="422" t="s">
        <v>55</v>
      </c>
      <c r="F84" s="423">
        <f t="shared" si="10"/>
        <v>0</v>
      </c>
      <c r="G84" s="423">
        <f t="shared" si="10"/>
        <v>0</v>
      </c>
      <c r="H84" s="423">
        <f t="shared" si="10"/>
        <v>0</v>
      </c>
      <c r="I84" s="423">
        <f t="shared" si="10"/>
        <v>0</v>
      </c>
      <c r="J84" s="136"/>
    </row>
    <row r="85" spans="3:10" hidden="1" x14ac:dyDescent="0.25">
      <c r="C85" s="135"/>
      <c r="D85" s="135"/>
      <c r="E85" s="422" t="s">
        <v>56</v>
      </c>
      <c r="F85" s="423">
        <f t="shared" si="10"/>
        <v>0</v>
      </c>
      <c r="G85" s="423">
        <f t="shared" si="10"/>
        <v>0</v>
      </c>
      <c r="H85" s="423">
        <f t="shared" si="10"/>
        <v>0</v>
      </c>
      <c r="I85" s="423">
        <f t="shared" si="10"/>
        <v>0</v>
      </c>
      <c r="J85" s="136"/>
    </row>
    <row r="86" spans="3:10" hidden="1" x14ac:dyDescent="0.3">
      <c r="C86" s="135"/>
      <c r="D86" s="135"/>
      <c r="E86" s="424" t="s">
        <v>57</v>
      </c>
      <c r="F86" s="425">
        <f>SUM(F83:F85)</f>
        <v>0</v>
      </c>
      <c r="G86" s="425">
        <f>SUM(G83:G85)</f>
        <v>0</v>
      </c>
      <c r="H86" s="425">
        <f>SUM(H83:H85)</f>
        <v>0</v>
      </c>
      <c r="I86" s="425">
        <f>SUM(I83:I85)</f>
        <v>0</v>
      </c>
      <c r="J86" s="426"/>
    </row>
    <row r="87" spans="3:10" hidden="1" x14ac:dyDescent="0.25">
      <c r="C87" s="135"/>
      <c r="D87" s="135"/>
    </row>
    <row r="88" spans="3:10" hidden="1" x14ac:dyDescent="0.25">
      <c r="C88" s="135" t="s">
        <v>332</v>
      </c>
      <c r="D88" s="135"/>
      <c r="E88" s="420" t="s">
        <v>50</v>
      </c>
      <c r="F88" s="421" t="s">
        <v>79</v>
      </c>
      <c r="G88" s="421" t="s">
        <v>80</v>
      </c>
      <c r="H88" s="421" t="s">
        <v>81</v>
      </c>
      <c r="I88" s="421" t="s">
        <v>82</v>
      </c>
    </row>
    <row r="89" spans="3:10" hidden="1" x14ac:dyDescent="0.25">
      <c r="E89" s="422" t="s">
        <v>54</v>
      </c>
      <c r="F89" s="423">
        <f t="shared" ref="F89:I91" si="11">SUMIF($E$50:$E$54,$E89,F$50:F$54)</f>
        <v>0</v>
      </c>
      <c r="G89" s="423">
        <f t="shared" si="11"/>
        <v>0</v>
      </c>
      <c r="H89" s="423">
        <f t="shared" si="11"/>
        <v>0</v>
      </c>
      <c r="I89" s="423">
        <f t="shared" si="11"/>
        <v>0</v>
      </c>
      <c r="J89" s="136"/>
    </row>
    <row r="90" spans="3:10" hidden="1" x14ac:dyDescent="0.25">
      <c r="E90" s="422" t="s">
        <v>55</v>
      </c>
      <c r="F90" s="423">
        <f t="shared" si="11"/>
        <v>0</v>
      </c>
      <c r="G90" s="423">
        <f t="shared" si="11"/>
        <v>0</v>
      </c>
      <c r="H90" s="423">
        <f t="shared" si="11"/>
        <v>0</v>
      </c>
      <c r="I90" s="423">
        <f t="shared" si="11"/>
        <v>0</v>
      </c>
      <c r="J90" s="136"/>
    </row>
    <row r="91" spans="3:10" hidden="1" x14ac:dyDescent="0.25">
      <c r="E91" s="422" t="s">
        <v>56</v>
      </c>
      <c r="F91" s="423">
        <f t="shared" si="11"/>
        <v>0</v>
      </c>
      <c r="G91" s="423">
        <f t="shared" si="11"/>
        <v>0</v>
      </c>
      <c r="H91" s="423">
        <f t="shared" si="11"/>
        <v>0</v>
      </c>
      <c r="I91" s="423">
        <f t="shared" si="11"/>
        <v>0</v>
      </c>
      <c r="J91" s="136"/>
    </row>
    <row r="92" spans="3:10" hidden="1" x14ac:dyDescent="0.3">
      <c r="E92" s="424" t="s">
        <v>57</v>
      </c>
      <c r="F92" s="425">
        <f>SUM(F89:F91)</f>
        <v>0</v>
      </c>
      <c r="G92" s="425">
        <f>SUM(G89:G91)</f>
        <v>0</v>
      </c>
      <c r="H92" s="425">
        <f>SUM(H89:H91)</f>
        <v>0</v>
      </c>
      <c r="I92" s="425">
        <f>SUM(I89:I91)</f>
        <v>0</v>
      </c>
      <c r="J92" s="426"/>
    </row>
    <row r="93" spans="3:10" hidden="1" x14ac:dyDescent="0.25"/>
    <row r="94" spans="3:10" hidden="1" x14ac:dyDescent="0.25"/>
    <row r="95" spans="3:10" hidden="1" x14ac:dyDescent="0.25">
      <c r="C95" s="166" t="s">
        <v>113</v>
      </c>
      <c r="D95" s="166"/>
      <c r="E95" s="427"/>
      <c r="F95" s="167">
        <v>-1310</v>
      </c>
      <c r="G95" s="167">
        <v>-161</v>
      </c>
      <c r="H95" s="167">
        <v>-336</v>
      </c>
      <c r="I95" s="167">
        <v>0</v>
      </c>
      <c r="J95" s="67"/>
    </row>
    <row r="96" spans="3:10" hidden="1" x14ac:dyDescent="0.25">
      <c r="C96" s="166"/>
      <c r="D96" s="166"/>
      <c r="E96" s="427"/>
      <c r="F96" s="166"/>
      <c r="G96" s="166"/>
      <c r="H96" s="166"/>
      <c r="I96" s="166"/>
      <c r="J96" s="67"/>
    </row>
    <row r="97" spans="3:10" hidden="1" x14ac:dyDescent="0.25">
      <c r="C97" s="166" t="s">
        <v>114</v>
      </c>
      <c r="D97" s="166"/>
      <c r="E97" s="427"/>
      <c r="F97" s="168">
        <f t="shared" ref="F97" si="12">F67-F95</f>
        <v>202</v>
      </c>
      <c r="G97" s="168">
        <f>G67-G95</f>
        <v>16</v>
      </c>
      <c r="H97" s="168">
        <f>H67-H95</f>
        <v>0</v>
      </c>
      <c r="I97" s="168">
        <f>I67-I95</f>
        <v>-68</v>
      </c>
      <c r="J97" s="67"/>
    </row>
  </sheetData>
  <customSheetViews>
    <customSheetView guid="{242A1D50-B023-4375-88F3-03330C83BB86}" scale="80" showPageBreaks="1" fitToPage="1" printArea="1">
      <pane ySplit="3" topLeftCell="A13" activePane="bottomLeft" state="frozen"/>
      <selection pane="bottomLeft" activeCell="S34" sqref="S34"/>
      <rowBreaks count="2" manualBreakCount="2">
        <brk id="26" max="15" man="1"/>
        <brk id="60" max="16383" man="1"/>
      </rowBreaks>
      <pageMargins left="0" right="0" top="0" bottom="0" header="0" footer="0"/>
      <pageSetup paperSize="9" scale="70"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pane ySplit="3" topLeftCell="A79" activePane="bottomLeft" state="frozen"/>
      <selection pane="bottomLeft" activeCell="F20" sqref="F20"/>
      <rowBreaks count="2" manualBreakCount="2">
        <brk id="26" max="15" man="1"/>
        <brk id="60" max="16383" man="1"/>
      </rowBreaks>
      <pageMargins left="0" right="0" top="0" bottom="0" header="0" footer="0"/>
      <pageSetup paperSize="9" scale="70"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topLeftCell="A13">
      <selection activeCell="N58" sqref="N58"/>
      <rowBreaks count="1" manualBreakCount="1">
        <brk id="42" max="18" man="1"/>
      </rowBreaks>
      <pageMargins left="0" right="0" top="0" bottom="0" header="0" footer="0"/>
      <pageSetup paperSize="9" scale="65" fitToHeight="2" orientation="landscape" r:id="rId3"/>
      <headerFooter alignWithMargins="0">
        <oddHeader>&amp;C&amp;16Detailed General Fund Budget Proposals 2013-18&amp;R&amp;16Appendix 3</oddHeader>
        <oddFooter>Page &amp;P</oddFooter>
      </headerFooter>
    </customSheetView>
    <customSheetView guid="{08E17AC2-8BD7-43B4-BF01-BC1D56C64DA3}" scale="80" fitToPage="1">
      <pane ySplit="3" topLeftCell="A4" activePane="bottomLeft" state="frozen"/>
      <selection pane="bottomLeft" activeCell="A4" sqref="A4"/>
      <rowBreaks count="2" manualBreakCount="2">
        <brk id="26" max="15" man="1"/>
        <brk id="60" max="16383" man="1"/>
      </rowBreaks>
      <pageMargins left="0" right="0" top="0" bottom="0" header="0" footer="0"/>
      <pageSetup paperSize="9" scale="70"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fitToPage="1">
      <pane ySplit="3" topLeftCell="A67" activePane="bottomLeft" state="frozen"/>
      <selection pane="bottomLeft" activeCell="S34" sqref="S34"/>
      <rowBreaks count="2" manualBreakCount="2">
        <brk id="26" max="15" man="1"/>
        <brk id="60" max="16383" man="1"/>
      </rowBreaks>
      <pageMargins left="0" right="0" top="0" bottom="0" header="0" footer="0"/>
      <pageSetup paperSize="9" scale="70"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fitToPage="1">
      <pane ySplit="3" topLeftCell="A4" activePane="bottomLeft" state="frozen"/>
      <selection pane="bottomLeft" activeCell="A24" sqref="A24"/>
      <rowBreaks count="2" manualBreakCount="2">
        <brk id="25" max="15" man="1"/>
        <brk id="59" max="16383" man="1"/>
      </rowBreaks>
      <pageMargins left="0" right="0" top="0" bottom="0" header="0" footer="0"/>
      <pageSetup paperSize="9" scale="70"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fitToPage="1">
      <pane ySplit="3" topLeftCell="A73" activePane="bottomLeft" state="frozen"/>
      <selection pane="bottomLeft" activeCell="V31" sqref="V31"/>
      <rowBreaks count="2" manualBreakCount="2">
        <brk id="25" max="15" man="1"/>
        <brk id="59" max="16383" man="1"/>
      </rowBreaks>
      <pageMargins left="0" right="0" top="0" bottom="0" header="0" footer="0"/>
      <pageSetup paperSize="9" scale="70"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pane ySplit="3" topLeftCell="A13" activePane="bottomLeft" state="frozen"/>
      <selection pane="bottomLeft" activeCell="Q1" sqref="Q1:AJ1048576"/>
      <rowBreaks count="2" manualBreakCount="2">
        <brk id="25" max="15" man="1"/>
        <brk id="59" max="16383" man="1"/>
      </rowBreaks>
      <pageMargins left="0" right="0" top="0" bottom="0" header="0" footer="0"/>
      <pageSetup paperSize="9" scale="70" fitToHeight="0" orientation="landscape" r:id="rId8"/>
      <headerFooter alignWithMargins="0">
        <oddHeader>&amp;C&amp;"Arial,Bold"General Fund Budget Proposals Summary&amp;R&amp;"Arial,Bold"Appendix 3</oddHeader>
        <oddFooter>&amp;C&amp;P of &amp;N</oddFooter>
      </headerFooter>
    </customSheetView>
  </customSheetViews>
  <mergeCells count="11">
    <mergeCell ref="B65:C65"/>
    <mergeCell ref="B1:F1"/>
    <mergeCell ref="K2:O2"/>
    <mergeCell ref="B67:C67"/>
    <mergeCell ref="B35:C35"/>
    <mergeCell ref="B45:C45"/>
    <mergeCell ref="B8:C8"/>
    <mergeCell ref="B17:C17"/>
    <mergeCell ref="B22:C22"/>
    <mergeCell ref="B28:C28"/>
    <mergeCell ref="B52:C52"/>
  </mergeCells>
  <phoneticPr fontId="16" type="noConversion"/>
  <conditionalFormatting sqref="E6 E7:I8 K8:N8 E10:I10 F13:I14 H15:I15 M15:N15 E17:I17 K17:O17 E19:I19 K19:N19 O19:O21 E20:G20 F21:G21 K21:N21 E22:G22 J22:O22 E24:E25 F24:I26 M25:O26 E27:I28 K28:O28 K33:N33 K35:O37 E39:I42 O39:O44 J40:J41 E45:I45 K45:O45 E50:I53 K52:O53 E65:I68 K65:O68 F95:I95">
    <cfRule type="cellIs" dxfId="172" priority="482" stopIfTrue="1" operator="equal">
      <formula>0</formula>
    </cfRule>
  </conditionalFormatting>
  <conditionalFormatting sqref="E55:I63 O55:O63">
    <cfRule type="cellIs" dxfId="171" priority="2" stopIfTrue="1" operator="equal">
      <formula>0</formula>
    </cfRule>
  </conditionalFormatting>
  <conditionalFormatting sqref="F25">
    <cfRule type="cellIs" dxfId="170" priority="38" stopIfTrue="1" operator="equal">
      <formula>0</formula>
    </cfRule>
  </conditionalFormatting>
  <conditionalFormatting sqref="F33:I38">
    <cfRule type="cellIs" dxfId="169" priority="16" stopIfTrue="1" operator="equal">
      <formula>0</formula>
    </cfRule>
  </conditionalFormatting>
  <conditionalFormatting sqref="G44:I44">
    <cfRule type="cellIs" dxfId="168" priority="75" stopIfTrue="1" operator="equal">
      <formula>0</formula>
    </cfRule>
  </conditionalFormatting>
  <conditionalFormatting sqref="H11 M11:N11 I11:I12 E11:E15 F12:H12 O12:O13">
    <cfRule type="cellIs" dxfId="167" priority="10" stopIfTrue="1" operator="equal">
      <formula>0</formula>
    </cfRule>
  </conditionalFormatting>
  <conditionalFormatting sqref="H20:I22">
    <cfRule type="cellIs" dxfId="166" priority="17" stopIfTrue="1" operator="equal">
      <formula>0</formula>
    </cfRule>
  </conditionalFormatting>
  <conditionalFormatting sqref="J43:J44">
    <cfRule type="cellIs" dxfId="165" priority="112" stopIfTrue="1" operator="equal">
      <formula>0</formula>
    </cfRule>
  </conditionalFormatting>
  <conditionalFormatting sqref="M48:O50">
    <cfRule type="cellIs" dxfId="164" priority="3" stopIfTrue="1" operator="equal">
      <formula>0</formula>
    </cfRule>
  </conditionalFormatting>
  <conditionalFormatting sqref="O6:O8">
    <cfRule type="cellIs" dxfId="163" priority="233" stopIfTrue="1" operator="equal">
      <formula>0</formula>
    </cfRule>
  </conditionalFormatting>
  <conditionalFormatting sqref="O31:O34 E31:E38 F32:G32">
    <cfRule type="cellIs" dxfId="162" priority="9" stopIfTrue="1" operator="equal">
      <formula>0</formula>
    </cfRule>
  </conditionalFormatting>
  <conditionalFormatting sqref="O51">
    <cfRule type="cellIs" dxfId="161" priority="23" stopIfTrue="1" operator="equal">
      <formula>0</formula>
    </cfRule>
  </conditionalFormatting>
  <pageMargins left="0.74803149606299213" right="0.74803149606299213" top="0.98425196850393704" bottom="0.78740157480314965" header="0.51181102362204722" footer="0.51181102362204722"/>
  <pageSetup paperSize="9" scale="63" fitToHeight="2" orientation="landscape" r:id="rId9"/>
  <headerFooter alignWithMargins="0">
    <oddHeader>&amp;C&amp;"Arial,Bold"General Fund Budget Proposals Summary&amp;R&amp;"Arial,Bold"Appendix 3</oddHeader>
    <oddFooter>&amp;C&amp;P of &amp;N</oddFooter>
  </headerFooter>
  <rowBreaks count="1" manualBreakCount="1">
    <brk id="2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9" tint="0.39997558519241921"/>
    <pageSetUpPr fitToPage="1"/>
  </sheetPr>
  <dimension ref="A1:R103"/>
  <sheetViews>
    <sheetView zoomScaleNormal="100" zoomScaleSheetLayoutView="80" workbookViewId="0">
      <pane ySplit="3" topLeftCell="A104" activePane="bottomLeft" state="frozen"/>
      <selection activeCell="A61" sqref="A61"/>
      <selection pane="bottomLeft" activeCell="I47" sqref="I47"/>
    </sheetView>
  </sheetViews>
  <sheetFormatPr defaultColWidth="9.453125" defaultRowHeight="12.5" x14ac:dyDescent="0.25"/>
  <cols>
    <col min="1" max="1" width="7.453125" style="25" customWidth="1"/>
    <col min="2" max="2" width="22.54296875" style="25" customWidth="1"/>
    <col min="3" max="3" width="63.54296875" style="25" customWidth="1"/>
    <col min="4" max="4" width="2.453125" style="25" customWidth="1"/>
    <col min="5" max="5" width="9.54296875" style="26" customWidth="1"/>
    <col min="6" max="9" width="10.453125" style="25" customWidth="1"/>
    <col min="10" max="10" width="1.54296875" style="25" customWidth="1"/>
    <col min="11" max="11" width="7.453125" style="25" bestFit="1" customWidth="1"/>
    <col min="12" max="12" width="5.54296875" style="25" customWidth="1"/>
    <col min="13" max="13" width="7.26953125" style="25" bestFit="1" customWidth="1"/>
    <col min="14" max="14" width="5.54296875" style="25" customWidth="1"/>
    <col min="15" max="15" width="7.54296875" style="25" bestFit="1" customWidth="1"/>
    <col min="16" max="16" width="1.54296875" style="25" customWidth="1"/>
    <col min="17" max="16384" width="9.453125" style="25"/>
  </cols>
  <sheetData>
    <row r="1" spans="1:16" s="34" customFormat="1" ht="34.5" customHeight="1" x14ac:dyDescent="0.25">
      <c r="A1" s="111"/>
      <c r="B1" s="875" t="s">
        <v>22</v>
      </c>
      <c r="C1" s="875"/>
      <c r="D1" s="875"/>
      <c r="E1" s="875"/>
      <c r="F1" s="875"/>
      <c r="G1" s="875"/>
      <c r="H1" s="272"/>
      <c r="I1" s="272"/>
      <c r="K1" s="880"/>
      <c r="L1" s="880"/>
      <c r="M1" s="274"/>
      <c r="N1" s="274"/>
    </row>
    <row r="2" spans="1:16" s="34" customFormat="1" ht="21.75" customHeight="1" x14ac:dyDescent="0.25">
      <c r="A2" s="40"/>
      <c r="B2" s="39"/>
      <c r="C2" s="41" t="s">
        <v>78</v>
      </c>
      <c r="D2" s="41"/>
      <c r="E2" s="45"/>
      <c r="F2" s="182" t="s">
        <v>79</v>
      </c>
      <c r="G2" s="182" t="s">
        <v>80</v>
      </c>
      <c r="H2" s="182" t="s">
        <v>81</v>
      </c>
      <c r="I2" s="182" t="s">
        <v>82</v>
      </c>
      <c r="J2" s="233"/>
      <c r="K2" s="881"/>
      <c r="L2" s="881"/>
      <c r="M2" s="881"/>
      <c r="N2" s="881"/>
      <c r="O2" s="881"/>
    </row>
    <row r="3" spans="1:16" s="34" customFormat="1" ht="45" customHeight="1" x14ac:dyDescent="0.25">
      <c r="A3" s="39"/>
      <c r="B3" s="39"/>
      <c r="C3" s="41"/>
      <c r="D3" s="41"/>
      <c r="E3" s="42" t="s">
        <v>83</v>
      </c>
      <c r="F3" s="182" t="s">
        <v>84</v>
      </c>
      <c r="G3" s="182" t="s">
        <v>84</v>
      </c>
      <c r="H3" s="182" t="s">
        <v>84</v>
      </c>
      <c r="I3" s="182" t="s">
        <v>84</v>
      </c>
      <c r="J3" s="233"/>
      <c r="K3" s="183" t="s">
        <v>79</v>
      </c>
      <c r="L3" s="183" t="s">
        <v>80</v>
      </c>
      <c r="M3" s="183" t="s">
        <v>81</v>
      </c>
      <c r="N3" s="183" t="s">
        <v>82</v>
      </c>
      <c r="O3" s="428" t="s">
        <v>35</v>
      </c>
    </row>
    <row r="4" spans="1:16" s="34" customFormat="1" ht="14" x14ac:dyDescent="0.25">
      <c r="A4" s="39"/>
      <c r="B4" s="39"/>
      <c r="C4" s="41"/>
      <c r="D4" s="41"/>
      <c r="E4" s="42"/>
      <c r="F4" s="135"/>
      <c r="G4" s="135"/>
      <c r="H4" s="135"/>
      <c r="I4" s="135"/>
      <c r="J4" s="39"/>
      <c r="K4" s="183"/>
      <c r="L4" s="183"/>
      <c r="M4" s="183"/>
      <c r="N4" s="183"/>
      <c r="O4" s="43"/>
    </row>
    <row r="5" spans="1:16" s="34" customFormat="1" ht="14" x14ac:dyDescent="0.25">
      <c r="A5" s="50"/>
      <c r="B5" s="41" t="s">
        <v>8</v>
      </c>
      <c r="C5" s="39"/>
      <c r="D5" s="39"/>
      <c r="E5" s="48"/>
      <c r="F5" s="136"/>
      <c r="G5" s="136"/>
      <c r="H5" s="136"/>
      <c r="I5" s="136"/>
      <c r="J5" s="39"/>
      <c r="K5" s="39"/>
      <c r="L5" s="39"/>
      <c r="M5" s="39"/>
      <c r="N5" s="39"/>
      <c r="O5" s="39"/>
    </row>
    <row r="6" spans="1:16" s="34" customFormat="1" ht="14" x14ac:dyDescent="0.25">
      <c r="A6" s="50"/>
      <c r="B6" s="51"/>
      <c r="C6" s="52"/>
      <c r="D6" s="89"/>
      <c r="E6" s="53"/>
      <c r="F6" s="184"/>
      <c r="G6" s="184"/>
      <c r="H6" s="184"/>
      <c r="I6" s="184"/>
      <c r="J6" s="39"/>
      <c r="K6" s="54"/>
      <c r="L6" s="54"/>
      <c r="M6" s="54"/>
      <c r="N6" s="54"/>
      <c r="O6" s="54">
        <f>+SUM(K6:N6)</f>
        <v>0</v>
      </c>
    </row>
    <row r="7" spans="1:16" s="34" customFormat="1" ht="14" x14ac:dyDescent="0.25">
      <c r="A7" s="50"/>
      <c r="B7" s="55"/>
      <c r="C7" s="56"/>
      <c r="D7" s="90"/>
      <c r="E7" s="48"/>
      <c r="F7" s="137"/>
      <c r="G7" s="137"/>
      <c r="H7" s="137"/>
      <c r="I7" s="137"/>
      <c r="J7" s="39"/>
      <c r="K7" s="57"/>
      <c r="L7" s="57"/>
      <c r="M7" s="57"/>
      <c r="N7" s="57"/>
      <c r="O7" s="57"/>
    </row>
    <row r="8" spans="1:16" s="34" customFormat="1" ht="15.75" customHeight="1" thickBot="1" x14ac:dyDescent="0.3">
      <c r="A8" s="50"/>
      <c r="B8" s="879" t="s">
        <v>85</v>
      </c>
      <c r="C8" s="879"/>
      <c r="D8" s="58"/>
      <c r="E8" s="48"/>
      <c r="F8" s="185">
        <f>SUM(F6:F7)</f>
        <v>0</v>
      </c>
      <c r="G8" s="185">
        <f>SUM(G6:G7)</f>
        <v>0</v>
      </c>
      <c r="H8" s="185">
        <f>SUM(H6:H7)</f>
        <v>0</v>
      </c>
      <c r="I8" s="185">
        <f>SUM(I6:I7)</f>
        <v>0</v>
      </c>
      <c r="J8" s="39"/>
      <c r="K8" s="138">
        <f>SUM(K6:K7)</f>
        <v>0</v>
      </c>
      <c r="L8" s="138">
        <f>SUM(L6:L7)</f>
        <v>0</v>
      </c>
      <c r="M8" s="138">
        <f>SUM(M6:M7)</f>
        <v>0</v>
      </c>
      <c r="N8" s="138">
        <f>SUM(N6:N7)</f>
        <v>0</v>
      </c>
      <c r="O8" s="138">
        <f>SUM(O6:O7)</f>
        <v>0</v>
      </c>
    </row>
    <row r="9" spans="1:16" s="34" customFormat="1" ht="14" x14ac:dyDescent="0.25">
      <c r="A9" s="39"/>
      <c r="B9" s="127"/>
      <c r="C9" s="127"/>
      <c r="D9" s="127"/>
      <c r="E9" s="63"/>
      <c r="F9" s="139"/>
      <c r="G9" s="139"/>
      <c r="H9" s="139"/>
      <c r="I9" s="139"/>
      <c r="J9" s="39"/>
      <c r="K9" s="64"/>
      <c r="L9" s="64"/>
      <c r="M9" s="64"/>
      <c r="N9" s="64"/>
      <c r="O9" s="44"/>
    </row>
    <row r="10" spans="1:16" s="144" customFormat="1" ht="14" x14ac:dyDescent="0.25">
      <c r="A10" s="67"/>
      <c r="B10" s="226" t="s">
        <v>9</v>
      </c>
      <c r="C10" s="199"/>
      <c r="D10" s="151"/>
      <c r="E10" s="109"/>
      <c r="F10" s="200"/>
      <c r="G10" s="200"/>
      <c r="H10" s="200"/>
      <c r="I10" s="200"/>
      <c r="J10" s="67"/>
      <c r="K10" s="143"/>
      <c r="L10" s="143"/>
      <c r="M10" s="143"/>
      <c r="N10" s="143"/>
      <c r="O10" s="143"/>
    </row>
    <row r="11" spans="1:16" s="144" customFormat="1" ht="28" x14ac:dyDescent="0.25">
      <c r="A11" s="67">
        <f>A6+1</f>
        <v>1</v>
      </c>
      <c r="B11" s="646" t="s">
        <v>115</v>
      </c>
      <c r="C11" s="665" t="s">
        <v>116</v>
      </c>
      <c r="D11" s="271"/>
      <c r="E11" s="141" t="s">
        <v>56</v>
      </c>
      <c r="F11" s="666">
        <v>3</v>
      </c>
      <c r="G11" s="666"/>
      <c r="H11" s="666"/>
      <c r="I11" s="666"/>
      <c r="J11" s="67"/>
      <c r="K11" s="642"/>
      <c r="L11" s="642"/>
      <c r="M11" s="642"/>
      <c r="N11" s="642"/>
      <c r="O11" s="642">
        <f>+SUM(K11:N11)</f>
        <v>0</v>
      </c>
      <c r="P11" s="230"/>
    </row>
    <row r="12" spans="1:16" s="144" customFormat="1" ht="28" x14ac:dyDescent="0.25">
      <c r="A12" s="67">
        <f>A11+1</f>
        <v>2</v>
      </c>
      <c r="B12" s="153" t="s">
        <v>117</v>
      </c>
      <c r="C12" s="412" t="s">
        <v>118</v>
      </c>
      <c r="D12" s="151"/>
      <c r="E12" s="141"/>
      <c r="F12" s="291">
        <v>-15</v>
      </c>
      <c r="G12" s="291"/>
      <c r="H12" s="291"/>
      <c r="I12" s="291"/>
      <c r="J12" s="67"/>
      <c r="K12" s="573"/>
      <c r="L12" s="573"/>
      <c r="M12" s="573"/>
      <c r="N12" s="573"/>
      <c r="O12" s="573">
        <f>SUM(K12:N12)</f>
        <v>0</v>
      </c>
    </row>
    <row r="13" spans="1:16" s="144" customFormat="1" ht="14" x14ac:dyDescent="0.25">
      <c r="A13" s="105">
        <f t="shared" ref="A13:A21" si="0">A12+1</f>
        <v>3</v>
      </c>
      <c r="B13" s="646" t="s">
        <v>119</v>
      </c>
      <c r="C13" s="665" t="s">
        <v>120</v>
      </c>
      <c r="D13" s="271"/>
      <c r="E13" s="141"/>
      <c r="F13" s="666">
        <f>115-115</f>
        <v>0</v>
      </c>
      <c r="G13" s="666"/>
      <c r="H13" s="666"/>
      <c r="I13" s="666"/>
      <c r="J13" s="67"/>
      <c r="K13" s="642"/>
      <c r="L13" s="642"/>
      <c r="M13" s="642"/>
      <c r="N13" s="642"/>
      <c r="O13" s="642">
        <f>SUM(K13:N13)</f>
        <v>0</v>
      </c>
    </row>
    <row r="14" spans="1:16" s="144" customFormat="1" ht="14" x14ac:dyDescent="0.25">
      <c r="A14" s="105">
        <f t="shared" si="0"/>
        <v>4</v>
      </c>
      <c r="B14" s="640" t="s">
        <v>121</v>
      </c>
      <c r="C14" s="640" t="s">
        <v>122</v>
      </c>
      <c r="D14" s="151"/>
      <c r="E14" s="141"/>
      <c r="F14" s="664"/>
      <c r="G14" s="664">
        <v>-100</v>
      </c>
      <c r="H14" s="664"/>
      <c r="I14" s="664"/>
      <c r="J14" s="67"/>
      <c r="K14" s="667"/>
      <c r="L14" s="667"/>
      <c r="M14" s="667"/>
      <c r="N14" s="667"/>
      <c r="O14" s="667">
        <f>SUM(K14:N14)</f>
        <v>0</v>
      </c>
    </row>
    <row r="15" spans="1:16" s="144" customFormat="1" ht="28" x14ac:dyDescent="0.25">
      <c r="A15" s="105">
        <f t="shared" si="0"/>
        <v>5</v>
      </c>
      <c r="B15" s="646" t="s">
        <v>117</v>
      </c>
      <c r="C15" s="665" t="s">
        <v>649</v>
      </c>
      <c r="D15" s="271"/>
      <c r="E15" s="141"/>
      <c r="F15" s="666">
        <f>50</f>
        <v>50</v>
      </c>
      <c r="G15" s="666"/>
      <c r="H15" s="666"/>
      <c r="I15" s="666"/>
      <c r="J15" s="67"/>
      <c r="K15" s="642"/>
      <c r="L15" s="642"/>
      <c r="M15" s="642"/>
      <c r="N15" s="642"/>
      <c r="O15" s="642">
        <f>SUM(K15:N15)</f>
        <v>0</v>
      </c>
    </row>
    <row r="16" spans="1:16" s="144" customFormat="1" ht="28" x14ac:dyDescent="0.25">
      <c r="A16" s="105">
        <f t="shared" si="0"/>
        <v>6</v>
      </c>
      <c r="B16" s="646" t="s">
        <v>123</v>
      </c>
      <c r="C16" s="665" t="s">
        <v>650</v>
      </c>
      <c r="D16" s="271"/>
      <c r="E16" s="141"/>
      <c r="F16" s="666">
        <f>15</f>
        <v>15</v>
      </c>
      <c r="G16" s="666"/>
      <c r="H16" s="666"/>
      <c r="I16" s="666"/>
      <c r="J16" s="67"/>
      <c r="K16" s="642"/>
      <c r="L16" s="642"/>
      <c r="M16" s="642"/>
      <c r="N16" s="642"/>
      <c r="O16" s="642">
        <f>SUM(K16:N16)</f>
        <v>0</v>
      </c>
    </row>
    <row r="17" spans="1:18" s="144" customFormat="1" ht="14" x14ac:dyDescent="0.25">
      <c r="A17" s="105">
        <f t="shared" si="0"/>
        <v>7</v>
      </c>
      <c r="B17" s="643" t="s">
        <v>119</v>
      </c>
      <c r="C17" s="643" t="s">
        <v>124</v>
      </c>
      <c r="D17" s="151"/>
      <c r="E17" s="141"/>
      <c r="F17" s="664">
        <v>186</v>
      </c>
      <c r="G17" s="664">
        <f>-1736+370+365</f>
        <v>-1001</v>
      </c>
      <c r="H17" s="664"/>
      <c r="I17" s="664"/>
      <c r="J17" s="67"/>
      <c r="K17" s="667"/>
      <c r="L17" s="667"/>
      <c r="M17" s="667"/>
      <c r="N17" s="667"/>
      <c r="O17" s="667"/>
    </row>
    <row r="18" spans="1:18" s="144" customFormat="1" ht="14" x14ac:dyDescent="0.25">
      <c r="A18" s="105">
        <f t="shared" si="0"/>
        <v>8</v>
      </c>
      <c r="B18" s="643" t="s">
        <v>119</v>
      </c>
      <c r="C18" s="643" t="s">
        <v>125</v>
      </c>
      <c r="D18" s="151"/>
      <c r="E18" s="141"/>
      <c r="F18" s="664">
        <v>75</v>
      </c>
      <c r="G18" s="664">
        <v>75</v>
      </c>
      <c r="H18" s="664">
        <v>50</v>
      </c>
      <c r="I18" s="664"/>
      <c r="J18" s="67"/>
      <c r="K18" s="667"/>
      <c r="L18" s="667"/>
      <c r="M18" s="667"/>
      <c r="N18" s="667"/>
      <c r="O18" s="667"/>
    </row>
    <row r="19" spans="1:18" s="144" customFormat="1" ht="14" x14ac:dyDescent="0.25">
      <c r="A19" s="105">
        <f t="shared" si="0"/>
        <v>9</v>
      </c>
      <c r="B19" s="643" t="s">
        <v>119</v>
      </c>
      <c r="C19" s="643" t="s">
        <v>126</v>
      </c>
      <c r="D19" s="151"/>
      <c r="E19" s="141"/>
      <c r="F19" s="664">
        <v>121</v>
      </c>
      <c r="G19" s="664"/>
      <c r="H19" s="664"/>
      <c r="I19" s="664"/>
      <c r="J19" s="67"/>
      <c r="K19" s="667"/>
      <c r="L19" s="667"/>
      <c r="M19" s="667"/>
      <c r="N19" s="667"/>
      <c r="O19" s="667"/>
    </row>
    <row r="20" spans="1:18" s="144" customFormat="1" ht="14" x14ac:dyDescent="0.25">
      <c r="A20" s="105">
        <f t="shared" si="0"/>
        <v>10</v>
      </c>
      <c r="B20" s="643" t="s">
        <v>119</v>
      </c>
      <c r="C20" s="643" t="s">
        <v>127</v>
      </c>
      <c r="D20" s="151"/>
      <c r="E20" s="141"/>
      <c r="F20" s="664">
        <v>10</v>
      </c>
      <c r="G20" s="664"/>
      <c r="H20" s="664"/>
      <c r="I20" s="664"/>
      <c r="J20" s="67"/>
      <c r="K20" s="667"/>
      <c r="L20" s="667"/>
      <c r="M20" s="667"/>
      <c r="N20" s="667"/>
      <c r="O20" s="667"/>
    </row>
    <row r="21" spans="1:18" s="144" customFormat="1" ht="14" x14ac:dyDescent="0.25">
      <c r="A21" s="105">
        <f t="shared" si="0"/>
        <v>11</v>
      </c>
      <c r="B21" s="643" t="s">
        <v>119</v>
      </c>
      <c r="C21" s="643" t="s">
        <v>128</v>
      </c>
      <c r="D21" s="151"/>
      <c r="E21" s="141"/>
      <c r="F21" s="664">
        <v>325</v>
      </c>
      <c r="G21" s="664"/>
      <c r="H21" s="664"/>
      <c r="I21" s="664"/>
      <c r="J21" s="67"/>
      <c r="K21" s="667"/>
      <c r="L21" s="667"/>
      <c r="M21" s="667"/>
      <c r="N21" s="667"/>
      <c r="O21" s="667"/>
    </row>
    <row r="22" spans="1:18" s="144" customFormat="1" ht="14" x14ac:dyDescent="0.25">
      <c r="A22" s="105"/>
      <c r="B22" s="187"/>
      <c r="C22" s="187"/>
      <c r="D22" s="151"/>
      <c r="E22" s="141"/>
      <c r="F22" s="291"/>
      <c r="G22" s="291"/>
      <c r="H22" s="291"/>
      <c r="I22" s="291"/>
      <c r="J22" s="67"/>
      <c r="K22" s="573"/>
      <c r="L22" s="573"/>
      <c r="M22" s="573"/>
      <c r="N22" s="573"/>
      <c r="O22" s="573"/>
    </row>
    <row r="23" spans="1:18" s="144" customFormat="1" ht="14" x14ac:dyDescent="0.25">
      <c r="A23" s="105"/>
      <c r="B23" s="187"/>
      <c r="C23" s="187"/>
      <c r="D23" s="151"/>
      <c r="E23" s="141"/>
      <c r="F23" s="291"/>
      <c r="G23" s="291"/>
      <c r="H23" s="291"/>
      <c r="I23" s="291"/>
      <c r="J23" s="67"/>
      <c r="K23" s="573"/>
      <c r="L23" s="573"/>
      <c r="M23" s="573"/>
      <c r="N23" s="573"/>
      <c r="O23" s="573"/>
    </row>
    <row r="24" spans="1:18" s="144" customFormat="1" ht="14" x14ac:dyDescent="0.25">
      <c r="A24" s="67"/>
      <c r="B24" s="67"/>
      <c r="C24" s="67"/>
      <c r="D24" s="151"/>
      <c r="E24" s="141"/>
      <c r="F24" s="572"/>
      <c r="G24" s="572"/>
      <c r="H24" s="710"/>
      <c r="I24" s="710"/>
      <c r="J24" s="67"/>
      <c r="K24" s="143"/>
      <c r="L24" s="143"/>
      <c r="M24" s="143"/>
      <c r="N24" s="143"/>
      <c r="O24" s="143"/>
    </row>
    <row r="25" spans="1:18" s="144" customFormat="1" ht="14.5" thickBot="1" x14ac:dyDescent="0.3">
      <c r="A25" s="67"/>
      <c r="B25" s="877" t="s">
        <v>88</v>
      </c>
      <c r="C25" s="877"/>
      <c r="D25" s="157"/>
      <c r="E25" s="109"/>
      <c r="F25" s="195">
        <f>SUM(F11:F24)</f>
        <v>770</v>
      </c>
      <c r="G25" s="195">
        <f>SUM(G11:G24)</f>
        <v>-1026</v>
      </c>
      <c r="H25" s="195">
        <f>SUM(H11:H24)</f>
        <v>50</v>
      </c>
      <c r="I25" s="195">
        <f>SUM(I11:I24)</f>
        <v>0</v>
      </c>
      <c r="J25" s="99">
        <f>+SUM(J11:J11)</f>
        <v>0</v>
      </c>
      <c r="K25" s="196">
        <f>+SUM(K11:K23)</f>
        <v>0</v>
      </c>
      <c r="L25" s="196">
        <f>+SUM(L11:L23)</f>
        <v>0</v>
      </c>
      <c r="M25" s="196">
        <f>+SUM(M11:M23)</f>
        <v>0</v>
      </c>
      <c r="N25" s="196">
        <f>+SUM(N11:N23)</f>
        <v>0</v>
      </c>
      <c r="O25" s="196">
        <f>+SUM(O11:O23)</f>
        <v>0</v>
      </c>
      <c r="P25" s="108">
        <f>+SUM(P11:P11)</f>
        <v>0</v>
      </c>
    </row>
    <row r="26" spans="1:18" s="144" customFormat="1" ht="14" x14ac:dyDescent="0.25">
      <c r="A26" s="67"/>
      <c r="B26" s="158"/>
      <c r="C26" s="158"/>
      <c r="D26" s="158"/>
      <c r="E26" s="109"/>
      <c r="F26" s="99"/>
      <c r="G26" s="99"/>
      <c r="H26" s="99"/>
      <c r="I26" s="99"/>
      <c r="J26" s="67"/>
      <c r="K26" s="107"/>
      <c r="L26" s="107"/>
      <c r="M26" s="107"/>
      <c r="N26" s="107"/>
      <c r="O26" s="106"/>
    </row>
    <row r="27" spans="1:18" s="144" customFormat="1" ht="14" x14ac:dyDescent="0.25">
      <c r="A27" s="105"/>
      <c r="B27" s="104" t="s">
        <v>10</v>
      </c>
      <c r="C27" s="67"/>
      <c r="D27" s="67"/>
      <c r="E27" s="141"/>
      <c r="F27" s="142"/>
      <c r="G27" s="142"/>
      <c r="H27" s="142"/>
      <c r="I27" s="142"/>
      <c r="J27" s="67"/>
      <c r="K27" s="67"/>
      <c r="L27" s="67"/>
      <c r="M27" s="67"/>
      <c r="N27" s="67"/>
      <c r="O27" s="67"/>
    </row>
    <row r="28" spans="1:18" s="31" customFormat="1" ht="14" x14ac:dyDescent="0.25">
      <c r="A28" s="50"/>
      <c r="B28" s="412"/>
      <c r="C28" s="412"/>
      <c r="D28" s="227"/>
      <c r="E28" s="141"/>
      <c r="F28" s="189"/>
      <c r="G28" s="189"/>
      <c r="H28" s="189"/>
      <c r="I28" s="189"/>
      <c r="J28" s="67"/>
      <c r="K28" s="573"/>
      <c r="L28" s="573"/>
      <c r="M28" s="573"/>
      <c r="N28" s="573"/>
      <c r="O28" s="573"/>
      <c r="P28" s="34"/>
      <c r="Q28" s="34"/>
      <c r="R28" s="34"/>
    </row>
    <row r="29" spans="1:18" s="144" customFormat="1" ht="14" x14ac:dyDescent="0.25">
      <c r="A29" s="50"/>
      <c r="B29" s="153"/>
      <c r="C29" s="588"/>
      <c r="D29" s="227"/>
      <c r="E29" s="141"/>
      <c r="F29" s="413"/>
      <c r="G29" s="413"/>
      <c r="H29" s="189"/>
      <c r="I29" s="189"/>
      <c r="J29" s="67"/>
      <c r="K29" s="413"/>
      <c r="L29" s="413"/>
      <c r="M29" s="413"/>
      <c r="N29" s="413"/>
      <c r="O29" s="413"/>
    </row>
    <row r="30" spans="1:18" s="144" customFormat="1" ht="14" x14ac:dyDescent="0.25">
      <c r="A30" s="105"/>
      <c r="B30" s="191"/>
      <c r="C30" s="192"/>
      <c r="D30" s="151"/>
      <c r="E30" s="282"/>
      <c r="F30" s="193"/>
      <c r="G30" s="193"/>
      <c r="H30" s="193"/>
      <c r="I30" s="193"/>
      <c r="J30" s="67"/>
      <c r="K30" s="194"/>
      <c r="L30" s="194"/>
      <c r="M30" s="194"/>
      <c r="N30" s="194"/>
      <c r="O30" s="194"/>
    </row>
    <row r="31" spans="1:18" s="144" customFormat="1" ht="14.5" thickBot="1" x14ac:dyDescent="0.3">
      <c r="A31" s="67"/>
      <c r="B31" s="874" t="s">
        <v>129</v>
      </c>
      <c r="C31" s="874"/>
      <c r="D31" s="273"/>
      <c r="E31" s="141"/>
      <c r="F31" s="195">
        <f>SUM(F28:F30)</f>
        <v>0</v>
      </c>
      <c r="G31" s="195">
        <f>SUM(G28:G30)</f>
        <v>0</v>
      </c>
      <c r="H31" s="195">
        <f>SUM(H28:H30)</f>
        <v>0</v>
      </c>
      <c r="I31" s="195">
        <f>SUM(I28:I30)</f>
        <v>0</v>
      </c>
      <c r="J31" s="67"/>
      <c r="K31" s="196">
        <f>SUM(K28:K30)</f>
        <v>0</v>
      </c>
      <c r="L31" s="196">
        <f>SUM(L28:L30)</f>
        <v>0</v>
      </c>
      <c r="M31" s="196">
        <f>SUM(M28:M30)</f>
        <v>0</v>
      </c>
      <c r="N31" s="196">
        <f>SUM(N28:N30)</f>
        <v>0</v>
      </c>
      <c r="O31" s="196">
        <f>SUM(O28:O30)</f>
        <v>0</v>
      </c>
    </row>
    <row r="32" spans="1:18" s="144" customFormat="1" ht="14" x14ac:dyDescent="0.25">
      <c r="A32" s="105"/>
      <c r="B32" s="158"/>
      <c r="C32" s="158"/>
      <c r="D32" s="158"/>
      <c r="E32" s="109"/>
      <c r="F32" s="99"/>
      <c r="G32" s="99"/>
      <c r="H32" s="99"/>
      <c r="I32" s="99"/>
      <c r="J32" s="67"/>
      <c r="K32" s="107"/>
      <c r="L32" s="107"/>
      <c r="M32" s="107"/>
      <c r="N32" s="107"/>
      <c r="O32" s="106"/>
    </row>
    <row r="33" spans="1:15" s="144" customFormat="1" ht="14" x14ac:dyDescent="0.25">
      <c r="B33" s="226" t="s">
        <v>11</v>
      </c>
      <c r="C33" s="199"/>
      <c r="D33" s="151"/>
      <c r="E33" s="141"/>
      <c r="F33" s="200"/>
      <c r="G33" s="200"/>
      <c r="H33" s="200"/>
      <c r="I33" s="200"/>
      <c r="J33" s="67"/>
      <c r="K33" s="143"/>
      <c r="L33" s="143"/>
      <c r="M33" s="143"/>
      <c r="N33" s="143"/>
      <c r="O33" s="143"/>
    </row>
    <row r="34" spans="1:15" s="144" customFormat="1" ht="14" x14ac:dyDescent="0.25">
      <c r="A34" s="105">
        <v>12</v>
      </c>
      <c r="B34" s="643" t="s">
        <v>119</v>
      </c>
      <c r="C34" s="643" t="s">
        <v>130</v>
      </c>
      <c r="D34" s="151"/>
      <c r="E34" s="141"/>
      <c r="F34" s="664">
        <v>220</v>
      </c>
      <c r="G34" s="664"/>
      <c r="H34" s="664"/>
      <c r="I34" s="664"/>
      <c r="J34" s="67"/>
      <c r="K34" s="667"/>
      <c r="L34" s="667"/>
      <c r="M34" s="667"/>
      <c r="N34" s="667"/>
      <c r="O34" s="667"/>
    </row>
    <row r="35" spans="1:15" s="144" customFormat="1" ht="14" x14ac:dyDescent="0.25">
      <c r="A35" s="105">
        <v>13</v>
      </c>
      <c r="B35" s="643" t="s">
        <v>119</v>
      </c>
      <c r="C35" s="643" t="s">
        <v>131</v>
      </c>
      <c r="D35" s="151"/>
      <c r="E35" s="141"/>
      <c r="F35" s="664">
        <f>-365+200</f>
        <v>-165</v>
      </c>
      <c r="G35" s="664">
        <v>-200</v>
      </c>
      <c r="H35" s="664"/>
      <c r="I35" s="664"/>
      <c r="J35" s="67"/>
      <c r="K35" s="667"/>
      <c r="L35" s="667"/>
      <c r="M35" s="667"/>
      <c r="N35" s="667"/>
      <c r="O35" s="667"/>
    </row>
    <row r="36" spans="1:15" s="144" customFormat="1" ht="14" x14ac:dyDescent="0.25">
      <c r="A36" s="105"/>
      <c r="B36" s="153"/>
      <c r="C36" s="187"/>
      <c r="D36" s="151"/>
      <c r="E36" s="141"/>
      <c r="F36" s="189"/>
      <c r="G36" s="189"/>
      <c r="H36" s="189"/>
      <c r="I36" s="189"/>
      <c r="J36" s="67"/>
      <c r="K36" s="190"/>
      <c r="L36" s="190"/>
      <c r="M36" s="190"/>
      <c r="N36" s="190"/>
      <c r="O36" s="190"/>
    </row>
    <row r="37" spans="1:15" s="144" customFormat="1" ht="14" x14ac:dyDescent="0.25">
      <c r="A37" s="105"/>
      <c r="B37" s="153"/>
      <c r="C37" s="186"/>
      <c r="D37" s="151"/>
      <c r="E37" s="141"/>
      <c r="F37" s="189"/>
      <c r="G37" s="189"/>
      <c r="H37" s="189"/>
      <c r="I37" s="189"/>
      <c r="J37" s="67"/>
      <c r="K37" s="190"/>
      <c r="L37" s="190"/>
      <c r="M37" s="190"/>
      <c r="N37" s="190"/>
      <c r="O37" s="190"/>
    </row>
    <row r="38" spans="1:15" s="144" customFormat="1" ht="14" x14ac:dyDescent="0.25">
      <c r="A38" s="105"/>
      <c r="B38" s="191"/>
      <c r="C38" s="192"/>
      <c r="D38" s="151"/>
      <c r="E38" s="141"/>
      <c r="F38" s="193"/>
      <c r="G38" s="193"/>
      <c r="H38" s="193"/>
      <c r="I38" s="193"/>
      <c r="J38" s="67"/>
      <c r="K38" s="194"/>
      <c r="L38" s="194"/>
      <c r="M38" s="194"/>
      <c r="N38" s="194"/>
      <c r="O38" s="194"/>
    </row>
    <row r="39" spans="1:15" s="144" customFormat="1" ht="14.5" thickBot="1" x14ac:dyDescent="0.3">
      <c r="A39" s="67"/>
      <c r="B39" s="874" t="s">
        <v>90</v>
      </c>
      <c r="C39" s="874"/>
      <c r="D39" s="273"/>
      <c r="E39" s="141"/>
      <c r="F39" s="195">
        <f>SUM(F34:F38)</f>
        <v>55</v>
      </c>
      <c r="G39" s="195">
        <f>SUM(G34:G38)</f>
        <v>-200</v>
      </c>
      <c r="H39" s="195">
        <f>SUM(H34:H38)</f>
        <v>0</v>
      </c>
      <c r="I39" s="195">
        <f>SUM(I34:I38)</f>
        <v>0</v>
      </c>
      <c r="J39" s="67"/>
      <c r="K39" s="196">
        <f>SUM(K34:K38)</f>
        <v>0</v>
      </c>
      <c r="L39" s="196">
        <f>SUM(L34:L38)</f>
        <v>0</v>
      </c>
      <c r="M39" s="196">
        <f>SUM(M34:M38)</f>
        <v>0</v>
      </c>
      <c r="N39" s="196">
        <f>SUM(N34:N38)</f>
        <v>0</v>
      </c>
      <c r="O39" s="196">
        <f>SUM(O34:O38)</f>
        <v>0</v>
      </c>
    </row>
    <row r="40" spans="1:15" s="144" customFormat="1" ht="14" x14ac:dyDescent="0.25">
      <c r="A40" s="67"/>
      <c r="B40" s="158"/>
      <c r="C40" s="158"/>
      <c r="D40" s="158"/>
      <c r="E40" s="109"/>
      <c r="F40" s="99"/>
      <c r="G40" s="99"/>
      <c r="H40" s="99"/>
      <c r="I40" s="99"/>
      <c r="J40" s="67"/>
      <c r="K40" s="107"/>
      <c r="L40" s="107"/>
      <c r="M40" s="107"/>
      <c r="N40" s="107"/>
      <c r="O40" s="106"/>
    </row>
    <row r="41" spans="1:15" s="144" customFormat="1" ht="14" x14ac:dyDescent="0.25">
      <c r="B41" s="104" t="s">
        <v>91</v>
      </c>
      <c r="C41" s="67"/>
      <c r="D41" s="67"/>
      <c r="E41" s="109"/>
      <c r="F41" s="142"/>
      <c r="G41" s="142"/>
      <c r="H41" s="142"/>
      <c r="I41" s="142"/>
      <c r="J41" s="67"/>
      <c r="K41" s="107"/>
      <c r="L41" s="107"/>
      <c r="M41" s="107"/>
      <c r="N41" s="107"/>
      <c r="O41" s="106"/>
    </row>
    <row r="42" spans="1:15" s="144" customFormat="1" ht="14" x14ac:dyDescent="0.25">
      <c r="A42" s="67"/>
      <c r="B42" s="153"/>
      <c r="C42" s="154"/>
      <c r="D42" s="231"/>
      <c r="E42" s="109"/>
      <c r="F42" s="289"/>
      <c r="G42" s="289"/>
      <c r="H42" s="289"/>
      <c r="I42" s="289"/>
      <c r="J42" s="67"/>
      <c r="K42" s="190"/>
      <c r="L42" s="190"/>
      <c r="M42" s="190"/>
      <c r="N42" s="190"/>
      <c r="O42" s="190">
        <f>+SUM(K42:N42)</f>
        <v>0</v>
      </c>
    </row>
    <row r="43" spans="1:15" s="144" customFormat="1" ht="14" x14ac:dyDescent="0.25">
      <c r="A43" s="67"/>
      <c r="B43" s="191"/>
      <c r="C43" s="192"/>
      <c r="D43" s="151"/>
      <c r="E43" s="109"/>
      <c r="F43" s="193"/>
      <c r="G43" s="193"/>
      <c r="H43" s="193"/>
      <c r="I43" s="193"/>
      <c r="J43" s="67"/>
      <c r="K43" s="194"/>
      <c r="L43" s="194"/>
      <c r="M43" s="194"/>
      <c r="N43" s="194"/>
      <c r="O43" s="194"/>
    </row>
    <row r="44" spans="1:15" s="144" customFormat="1" ht="12.75" customHeight="1" thickBot="1" x14ac:dyDescent="0.3">
      <c r="A44" s="67"/>
      <c r="B44" s="877" t="s">
        <v>94</v>
      </c>
      <c r="C44" s="877"/>
      <c r="D44" s="157"/>
      <c r="E44" s="109"/>
      <c r="F44" s="195">
        <f>+SUM(F42:F43)</f>
        <v>0</v>
      </c>
      <c r="G44" s="195">
        <f>+SUM(G42:G43)</f>
        <v>0</v>
      </c>
      <c r="H44" s="195">
        <f>+SUM(H42:H43)</f>
        <v>0</v>
      </c>
      <c r="I44" s="195">
        <f>+SUM(I42:I43)</f>
        <v>0</v>
      </c>
      <c r="J44" s="67"/>
      <c r="K44" s="103">
        <f>+SUM(K42:K43)</f>
        <v>0</v>
      </c>
      <c r="L44" s="103">
        <f>+SUM(L42:L43)</f>
        <v>0</v>
      </c>
      <c r="M44" s="103">
        <f>+SUM(M42:M43)</f>
        <v>0</v>
      </c>
      <c r="N44" s="103">
        <f>+SUM(N42:N43)</f>
        <v>0</v>
      </c>
      <c r="O44" s="103">
        <f>+SUM(O42:O43)</f>
        <v>0</v>
      </c>
    </row>
    <row r="45" spans="1:15" s="144" customFormat="1" ht="14" x14ac:dyDescent="0.25">
      <c r="A45" s="67"/>
      <c r="B45" s="157"/>
      <c r="C45" s="157"/>
      <c r="D45" s="157"/>
      <c r="E45" s="109"/>
      <c r="F45" s="99"/>
      <c r="G45" s="99"/>
      <c r="H45" s="99"/>
      <c r="I45" s="99"/>
      <c r="J45" s="67"/>
      <c r="K45" s="202"/>
      <c r="L45" s="202"/>
      <c r="M45" s="202"/>
      <c r="N45" s="202"/>
      <c r="O45" s="202"/>
    </row>
    <row r="46" spans="1:15" s="144" customFormat="1" ht="14" x14ac:dyDescent="0.25">
      <c r="B46" s="170" t="s">
        <v>95</v>
      </c>
      <c r="C46" s="170"/>
      <c r="D46" s="151"/>
      <c r="E46" s="141"/>
      <c r="F46" s="200"/>
      <c r="G46" s="200"/>
      <c r="H46" s="200"/>
      <c r="I46" s="200"/>
      <c r="J46" s="67"/>
      <c r="K46" s="143"/>
      <c r="L46" s="143"/>
      <c r="M46" s="143"/>
      <c r="N46" s="143"/>
      <c r="O46" s="143"/>
    </row>
    <row r="47" spans="1:15" s="144" customFormat="1" ht="14" x14ac:dyDescent="0.25">
      <c r="A47" s="144">
        <v>14</v>
      </c>
      <c r="B47" s="643" t="s">
        <v>119</v>
      </c>
      <c r="C47" s="643" t="s">
        <v>570</v>
      </c>
      <c r="D47" s="151"/>
      <c r="E47" s="141"/>
      <c r="F47" s="664"/>
      <c r="G47" s="664">
        <v>90</v>
      </c>
      <c r="H47" s="664">
        <v>180</v>
      </c>
      <c r="I47" s="664">
        <v>90</v>
      </c>
      <c r="J47" s="67"/>
      <c r="K47" s="667"/>
      <c r="L47" s="667"/>
      <c r="M47" s="667"/>
      <c r="N47" s="667"/>
      <c r="O47" s="667">
        <f t="shared" ref="O47:O53" si="1">SUM(K47:N47)</f>
        <v>0</v>
      </c>
    </row>
    <row r="48" spans="1:15" s="144" customFormat="1" ht="14" x14ac:dyDescent="0.25">
      <c r="A48" s="144">
        <f>A47+1</f>
        <v>15</v>
      </c>
      <c r="B48" s="643" t="s">
        <v>119</v>
      </c>
      <c r="C48" s="643" t="s">
        <v>133</v>
      </c>
      <c r="D48" s="151"/>
      <c r="E48" s="141"/>
      <c r="F48" s="664">
        <v>-48</v>
      </c>
      <c r="G48" s="664">
        <v>-72</v>
      </c>
      <c r="H48" s="664">
        <v>-119</v>
      </c>
      <c r="I48" s="664"/>
      <c r="J48" s="67"/>
      <c r="K48" s="667"/>
      <c r="L48" s="667"/>
      <c r="M48" s="667"/>
      <c r="N48" s="667"/>
      <c r="O48" s="667">
        <f t="shared" si="1"/>
        <v>0</v>
      </c>
    </row>
    <row r="49" spans="1:18" s="144" customFormat="1" ht="14" x14ac:dyDescent="0.25">
      <c r="A49" s="144">
        <f t="shared" ref="A49:A53" si="2">A48+1</f>
        <v>16</v>
      </c>
      <c r="B49" s="643" t="s">
        <v>119</v>
      </c>
      <c r="C49" s="643" t="s">
        <v>134</v>
      </c>
      <c r="D49" s="151"/>
      <c r="E49" s="141"/>
      <c r="F49" s="664">
        <v>215</v>
      </c>
      <c r="G49" s="664"/>
      <c r="H49" s="664"/>
      <c r="I49" s="664"/>
      <c r="J49" s="67"/>
      <c r="K49" s="667"/>
      <c r="L49" s="667"/>
      <c r="M49" s="667"/>
      <c r="N49" s="667"/>
      <c r="O49" s="667">
        <f t="shared" si="1"/>
        <v>0</v>
      </c>
    </row>
    <row r="50" spans="1:18" s="144" customFormat="1" ht="14" x14ac:dyDescent="0.25">
      <c r="A50" s="144">
        <f t="shared" si="2"/>
        <v>17</v>
      </c>
      <c r="B50" s="643" t="s">
        <v>119</v>
      </c>
      <c r="C50" s="643" t="s">
        <v>135</v>
      </c>
      <c r="D50" s="151"/>
      <c r="E50" s="141"/>
      <c r="F50" s="664">
        <f>-370+170</f>
        <v>-200</v>
      </c>
      <c r="G50" s="664">
        <v>-170</v>
      </c>
      <c r="H50" s="664"/>
      <c r="I50" s="664"/>
      <c r="J50" s="67"/>
      <c r="K50" s="667"/>
      <c r="L50" s="667"/>
      <c r="M50" s="667"/>
      <c r="N50" s="667"/>
      <c r="O50" s="667">
        <f t="shared" si="1"/>
        <v>0</v>
      </c>
    </row>
    <row r="51" spans="1:18" s="144" customFormat="1" ht="28" x14ac:dyDescent="0.25">
      <c r="A51" s="144">
        <f t="shared" si="2"/>
        <v>18</v>
      </c>
      <c r="B51" s="643" t="s">
        <v>117</v>
      </c>
      <c r="C51" s="643" t="s">
        <v>136</v>
      </c>
      <c r="D51" s="151"/>
      <c r="E51" s="141"/>
      <c r="F51" s="664">
        <v>35</v>
      </c>
      <c r="G51" s="664"/>
      <c r="H51" s="664"/>
      <c r="I51" s="664"/>
      <c r="J51" s="67"/>
      <c r="K51" s="667"/>
      <c r="L51" s="667"/>
      <c r="M51" s="667"/>
      <c r="N51" s="667"/>
      <c r="O51" s="667">
        <f t="shared" si="1"/>
        <v>0</v>
      </c>
    </row>
    <row r="52" spans="1:18" s="144" customFormat="1" ht="14" x14ac:dyDescent="0.25">
      <c r="A52" s="144">
        <f t="shared" si="2"/>
        <v>19</v>
      </c>
      <c r="B52" s="643" t="s">
        <v>119</v>
      </c>
      <c r="C52" s="643" t="s">
        <v>137</v>
      </c>
      <c r="D52" s="151"/>
      <c r="E52" s="141"/>
      <c r="F52" s="664"/>
      <c r="G52" s="664"/>
      <c r="H52" s="664">
        <v>-100</v>
      </c>
      <c r="I52" s="664"/>
      <c r="J52" s="67"/>
      <c r="K52" s="667"/>
      <c r="L52" s="667"/>
      <c r="M52" s="667">
        <v>-2</v>
      </c>
      <c r="N52" s="667"/>
      <c r="O52" s="667">
        <f t="shared" si="1"/>
        <v>-2</v>
      </c>
    </row>
    <row r="53" spans="1:18" s="144" customFormat="1" ht="14" x14ac:dyDescent="0.25">
      <c r="A53" s="144">
        <f t="shared" si="2"/>
        <v>20</v>
      </c>
      <c r="B53" s="643" t="s">
        <v>119</v>
      </c>
      <c r="C53" s="643" t="s">
        <v>138</v>
      </c>
      <c r="D53" s="151"/>
      <c r="E53" s="141"/>
      <c r="F53" s="664">
        <v>67</v>
      </c>
      <c r="G53" s="664"/>
      <c r="H53" s="664">
        <v>-67</v>
      </c>
      <c r="I53" s="664"/>
      <c r="J53" s="67"/>
      <c r="K53" s="667">
        <v>1</v>
      </c>
      <c r="L53" s="667"/>
      <c r="M53" s="667">
        <v>-1</v>
      </c>
      <c r="N53" s="667"/>
      <c r="O53" s="667">
        <f t="shared" si="1"/>
        <v>0</v>
      </c>
    </row>
    <row r="54" spans="1:18" s="144" customFormat="1" ht="14" x14ac:dyDescent="0.25">
      <c r="B54" s="733"/>
      <c r="C54" s="199"/>
      <c r="D54" s="151"/>
      <c r="E54" s="141"/>
      <c r="F54" s="200"/>
      <c r="G54" s="200"/>
      <c r="H54" s="200"/>
      <c r="I54" s="200"/>
      <c r="J54" s="67"/>
      <c r="K54" s="190"/>
      <c r="L54" s="190"/>
      <c r="M54" s="190"/>
      <c r="N54" s="190"/>
      <c r="O54" s="190"/>
    </row>
    <row r="55" spans="1:18" s="144" customFormat="1" ht="14" x14ac:dyDescent="0.25">
      <c r="A55" s="105"/>
      <c r="B55" s="186"/>
      <c r="C55" s="187"/>
      <c r="D55" s="231"/>
      <c r="E55" s="188"/>
      <c r="F55" s="189"/>
      <c r="G55" s="189"/>
      <c r="H55" s="189"/>
      <c r="I55" s="189"/>
      <c r="J55" s="67"/>
      <c r="K55" s="190"/>
      <c r="L55" s="190"/>
      <c r="M55" s="190"/>
      <c r="N55" s="190"/>
      <c r="O55" s="190">
        <f>+SUM(K55:N55)</f>
        <v>0</v>
      </c>
    </row>
    <row r="56" spans="1:18" s="144" customFormat="1" ht="14" x14ac:dyDescent="0.25">
      <c r="A56" s="67"/>
      <c r="B56" s="191"/>
      <c r="C56" s="192"/>
      <c r="D56" s="151"/>
      <c r="E56" s="141"/>
      <c r="F56" s="193"/>
      <c r="G56" s="193"/>
      <c r="H56" s="193"/>
      <c r="I56" s="193"/>
      <c r="J56" s="67"/>
      <c r="K56" s="194"/>
      <c r="L56" s="194"/>
      <c r="M56" s="194"/>
      <c r="N56" s="194"/>
      <c r="O56" s="194"/>
    </row>
    <row r="57" spans="1:18" s="144" customFormat="1" ht="14.5" thickBot="1" x14ac:dyDescent="0.3">
      <c r="A57" s="105"/>
      <c r="B57" s="877" t="s">
        <v>100</v>
      </c>
      <c r="C57" s="877"/>
      <c r="D57" s="157"/>
      <c r="E57" s="109"/>
      <c r="F57" s="195">
        <f>SUM(F47:F56)</f>
        <v>69</v>
      </c>
      <c r="G57" s="195">
        <f t="shared" ref="G57:I57" si="3">SUM(G47:G56)</f>
        <v>-152</v>
      </c>
      <c r="H57" s="195">
        <f t="shared" ref="H57" si="4">SUM(H47:H56)</f>
        <v>-106</v>
      </c>
      <c r="I57" s="195">
        <f t="shared" si="3"/>
        <v>90</v>
      </c>
      <c r="J57" s="67"/>
      <c r="K57" s="196">
        <f t="shared" ref="K57" si="5">SUM(K47:K56)</f>
        <v>1</v>
      </c>
      <c r="L57" s="196">
        <f t="shared" ref="L57:O57" si="6">SUM(L47:L56)</f>
        <v>0</v>
      </c>
      <c r="M57" s="196">
        <f t="shared" ref="M57" si="7">SUM(M47:M56)</f>
        <v>-3</v>
      </c>
      <c r="N57" s="196">
        <f t="shared" si="6"/>
        <v>0</v>
      </c>
      <c r="O57" s="196">
        <f t="shared" si="6"/>
        <v>-2</v>
      </c>
    </row>
    <row r="58" spans="1:18" s="144" customFormat="1" ht="14" x14ac:dyDescent="0.25">
      <c r="A58" s="105"/>
      <c r="B58" s="273"/>
      <c r="C58" s="273"/>
      <c r="D58" s="273"/>
      <c r="E58" s="141"/>
      <c r="F58" s="172"/>
      <c r="G58" s="172"/>
      <c r="H58" s="172"/>
      <c r="I58" s="172"/>
      <c r="J58" s="67"/>
      <c r="K58" s="173"/>
      <c r="L58" s="173"/>
      <c r="M58" s="173"/>
      <c r="N58" s="173"/>
      <c r="O58" s="173"/>
    </row>
    <row r="59" spans="1:18" s="31" customFormat="1" ht="14" x14ac:dyDescent="0.25">
      <c r="A59" s="50"/>
      <c r="B59" s="104" t="s">
        <v>62</v>
      </c>
      <c r="C59" s="67"/>
      <c r="D59" s="67"/>
      <c r="E59" s="109"/>
      <c r="F59" s="118"/>
      <c r="G59" s="118"/>
      <c r="H59" s="118"/>
      <c r="I59" s="118"/>
      <c r="J59" s="67"/>
      <c r="K59" s="143"/>
      <c r="L59" s="143"/>
      <c r="M59" s="143"/>
      <c r="N59" s="143"/>
      <c r="O59" s="143"/>
      <c r="P59" s="34"/>
      <c r="Q59" s="34"/>
      <c r="R59" s="34"/>
    </row>
    <row r="60" spans="1:18" s="38" customFormat="1" ht="14" x14ac:dyDescent="0.25">
      <c r="A60" s="105"/>
      <c r="B60" s="186"/>
      <c r="C60" s="187"/>
      <c r="D60" s="150"/>
      <c r="E60" s="188"/>
      <c r="F60" s="189"/>
      <c r="G60" s="189"/>
      <c r="H60" s="189"/>
      <c r="I60" s="189"/>
      <c r="J60" s="67"/>
      <c r="K60" s="190"/>
      <c r="L60" s="190"/>
      <c r="M60" s="190"/>
      <c r="N60" s="190"/>
      <c r="O60" s="190"/>
      <c r="P60" s="144"/>
      <c r="Q60" s="144"/>
      <c r="R60" s="144"/>
    </row>
    <row r="61" spans="1:18" s="38" customFormat="1" ht="14" x14ac:dyDescent="0.25">
      <c r="A61" s="105"/>
      <c r="B61" s="186"/>
      <c r="C61" s="187"/>
      <c r="D61" s="150"/>
      <c r="E61" s="188"/>
      <c r="F61" s="189"/>
      <c r="G61" s="189"/>
      <c r="H61" s="189"/>
      <c r="I61" s="189"/>
      <c r="J61" s="67"/>
      <c r="K61" s="190"/>
      <c r="L61" s="190"/>
      <c r="M61" s="190"/>
      <c r="N61" s="190"/>
      <c r="O61" s="190"/>
      <c r="P61" s="144"/>
      <c r="Q61" s="144"/>
      <c r="R61" s="144"/>
    </row>
    <row r="62" spans="1:18" s="31" customFormat="1" ht="14" x14ac:dyDescent="0.25">
      <c r="A62" s="50"/>
      <c r="B62" s="67"/>
      <c r="C62" s="67"/>
      <c r="D62" s="67"/>
      <c r="E62" s="109"/>
      <c r="F62" s="118"/>
      <c r="G62" s="118"/>
      <c r="H62" s="118"/>
      <c r="I62" s="118"/>
      <c r="J62" s="67"/>
      <c r="K62" s="143"/>
      <c r="L62" s="143"/>
      <c r="M62" s="143"/>
      <c r="N62" s="143"/>
      <c r="O62" s="143"/>
      <c r="P62" s="34"/>
      <c r="Q62" s="34"/>
      <c r="R62" s="34"/>
    </row>
    <row r="63" spans="1:18" s="31" customFormat="1" ht="15.75" customHeight="1" thickBot="1" x14ac:dyDescent="0.3">
      <c r="A63" s="50"/>
      <c r="B63" s="874" t="s">
        <v>105</v>
      </c>
      <c r="C63" s="874"/>
      <c r="D63" s="273"/>
      <c r="E63" s="141"/>
      <c r="F63" s="195">
        <f>SUM(F60:F61)</f>
        <v>0</v>
      </c>
      <c r="G63" s="195"/>
      <c r="H63" s="195"/>
      <c r="I63" s="195"/>
      <c r="J63" s="67"/>
      <c r="K63" s="196">
        <f>SUM(K60:K61)</f>
        <v>0</v>
      </c>
      <c r="L63" s="196"/>
      <c r="M63" s="196"/>
      <c r="N63" s="196"/>
      <c r="O63" s="196">
        <f>SUM(O60:O61)</f>
        <v>0</v>
      </c>
      <c r="P63" s="34"/>
      <c r="Q63" s="34"/>
      <c r="R63" s="34"/>
    </row>
    <row r="64" spans="1:18" s="31" customFormat="1" ht="15.75" customHeight="1" x14ac:dyDescent="0.25">
      <c r="A64" s="50"/>
      <c r="B64" s="273"/>
      <c r="C64" s="273"/>
      <c r="D64" s="273"/>
      <c r="E64" s="141"/>
      <c r="F64" s="99"/>
      <c r="G64" s="99"/>
      <c r="H64" s="99"/>
      <c r="I64" s="99"/>
      <c r="J64" s="67"/>
      <c r="K64" s="203"/>
      <c r="L64" s="203"/>
      <c r="M64" s="203"/>
      <c r="N64" s="203"/>
      <c r="O64" s="203"/>
      <c r="P64" s="34"/>
      <c r="Q64" s="34"/>
      <c r="R64" s="34"/>
    </row>
    <row r="65" spans="1:18" s="31" customFormat="1" ht="14" x14ac:dyDescent="0.25">
      <c r="A65" s="50"/>
      <c r="B65" s="104" t="s">
        <v>15</v>
      </c>
      <c r="C65" s="67"/>
      <c r="D65" s="67"/>
      <c r="E65" s="109"/>
      <c r="F65" s="118"/>
      <c r="G65" s="118"/>
      <c r="H65" s="118"/>
      <c r="I65" s="118"/>
      <c r="J65" s="67"/>
      <c r="K65" s="143"/>
      <c r="L65" s="143"/>
      <c r="M65" s="143"/>
      <c r="N65" s="143"/>
      <c r="O65" s="143"/>
      <c r="P65" s="34"/>
      <c r="Q65" s="34"/>
      <c r="R65" s="34"/>
    </row>
    <row r="66" spans="1:18" s="38" customFormat="1" ht="14" x14ac:dyDescent="0.25">
      <c r="A66" s="105"/>
      <c r="B66" s="153"/>
      <c r="C66" s="412"/>
      <c r="D66" s="150"/>
      <c r="E66" s="188"/>
      <c r="F66" s="413"/>
      <c r="G66" s="413"/>
      <c r="H66" s="413"/>
      <c r="I66" s="413"/>
      <c r="J66" s="67"/>
      <c r="K66" s="190"/>
      <c r="L66" s="190"/>
      <c r="M66" s="190"/>
      <c r="N66" s="190"/>
      <c r="O66" s="190"/>
      <c r="P66" s="144"/>
      <c r="Q66" s="144"/>
      <c r="R66" s="144"/>
    </row>
    <row r="67" spans="1:18" s="31" customFormat="1" ht="14" x14ac:dyDescent="0.25">
      <c r="A67" s="50"/>
      <c r="B67" s="67"/>
      <c r="C67" s="67"/>
      <c r="D67" s="67"/>
      <c r="E67" s="109"/>
      <c r="F67" s="118"/>
      <c r="G67" s="118"/>
      <c r="H67" s="118"/>
      <c r="I67" s="118"/>
      <c r="J67" s="67"/>
      <c r="K67" s="143"/>
      <c r="L67" s="143"/>
      <c r="M67" s="143"/>
      <c r="N67" s="143"/>
      <c r="O67" s="143"/>
      <c r="P67" s="34"/>
      <c r="Q67" s="34"/>
      <c r="R67" s="34"/>
    </row>
    <row r="68" spans="1:18" s="31" customFormat="1" ht="15.75" customHeight="1" thickBot="1" x14ac:dyDescent="0.3">
      <c r="A68" s="50"/>
      <c r="B68" s="874" t="s">
        <v>111</v>
      </c>
      <c r="C68" s="874"/>
      <c r="D68" s="273"/>
      <c r="E68" s="141"/>
      <c r="F68" s="195">
        <f>SUM(F66:F66)</f>
        <v>0</v>
      </c>
      <c r="G68" s="195">
        <f>SUM(G66:G66)</f>
        <v>0</v>
      </c>
      <c r="H68" s="195">
        <f>SUM(H66:H66)</f>
        <v>0</v>
      </c>
      <c r="I68" s="195">
        <f>SUM(I66:I66)</f>
        <v>0</v>
      </c>
      <c r="J68" s="67"/>
      <c r="K68" s="196">
        <f>SUM(K66:K66)</f>
        <v>0</v>
      </c>
      <c r="L68" s="196"/>
      <c r="M68" s="196"/>
      <c r="N68" s="196"/>
      <c r="O68" s="196">
        <f>SUM(O66:O66)</f>
        <v>0</v>
      </c>
      <c r="P68" s="34"/>
      <c r="Q68" s="34"/>
      <c r="R68" s="34"/>
    </row>
    <row r="69" spans="1:18" s="31" customFormat="1" ht="15.75" customHeight="1" thickBot="1" x14ac:dyDescent="0.3">
      <c r="A69" s="50"/>
      <c r="B69" s="273"/>
      <c r="C69" s="273"/>
      <c r="D69" s="273"/>
      <c r="E69" s="141"/>
      <c r="F69" s="195"/>
      <c r="G69" s="195"/>
      <c r="H69" s="195"/>
      <c r="I69" s="195"/>
      <c r="J69" s="67"/>
      <c r="K69" s="196"/>
      <c r="L69" s="196"/>
      <c r="M69" s="196"/>
      <c r="N69" s="196"/>
      <c r="O69" s="196"/>
      <c r="P69" s="34"/>
      <c r="Q69" s="34"/>
      <c r="R69" s="34"/>
    </row>
    <row r="70" spans="1:18" s="34" customFormat="1" ht="14.5" thickBot="1" x14ac:dyDescent="0.3">
      <c r="A70" s="39"/>
      <c r="B70" s="874" t="s">
        <v>139</v>
      </c>
      <c r="C70" s="874"/>
      <c r="D70" s="273"/>
      <c r="E70" s="141"/>
      <c r="F70" s="195">
        <f>SUM(F8,F25,F31,F39,F44,F57,F63,F68)</f>
        <v>894</v>
      </c>
      <c r="G70" s="195">
        <f>SUM(G8,G25,G31,G39,G44,G57,G63,G68)</f>
        <v>-1378</v>
      </c>
      <c r="H70" s="195">
        <f>SUM(H8,H25,H31,H39,H44,H57,H63,H68)</f>
        <v>-56</v>
      </c>
      <c r="I70" s="195">
        <f>SUM(I8,I25,I31,I39,I44,I57,I63,I68)</f>
        <v>90</v>
      </c>
      <c r="J70" s="195"/>
      <c r="K70" s="223">
        <f>SUM(K8,K25,K31,K39,K44,K57,K63,K68)</f>
        <v>1</v>
      </c>
      <c r="L70" s="223">
        <f>SUM(L8,L25,L31,L39,L44,L57,L63,L68)</f>
        <v>0</v>
      </c>
      <c r="M70" s="223">
        <f>SUM(M8,M25,M31,M39,M44,M57,M63,M68)</f>
        <v>-3</v>
      </c>
      <c r="N70" s="223">
        <f>SUM(N8,N25,N31,N39,N44,N57,N63,N68)</f>
        <v>0</v>
      </c>
      <c r="O70" s="223">
        <f>SUM(O8,O25,O31,O39,O44,O57,O63,O68)</f>
        <v>-2</v>
      </c>
    </row>
    <row r="71" spans="1:18" s="34" customFormat="1" ht="8.9" customHeight="1" x14ac:dyDescent="0.25">
      <c r="A71" s="39"/>
      <c r="B71" s="60"/>
      <c r="C71" s="60"/>
      <c r="D71" s="60"/>
      <c r="E71" s="63"/>
      <c r="F71" s="139"/>
      <c r="G71" s="139"/>
      <c r="H71" s="139"/>
      <c r="I71" s="139"/>
      <c r="J71" s="39"/>
      <c r="K71" s="61"/>
      <c r="L71" s="61"/>
      <c r="M71" s="61"/>
      <c r="N71" s="61"/>
      <c r="O71" s="61"/>
    </row>
    <row r="72" spans="1:18" s="34" customFormat="1" ht="14" hidden="1" x14ac:dyDescent="0.25">
      <c r="A72" s="39"/>
      <c r="B72" s="39"/>
      <c r="C72" s="39" t="s">
        <v>112</v>
      </c>
      <c r="D72" s="39"/>
      <c r="E72" s="63"/>
      <c r="F72" s="136">
        <f t="shared" ref="F72" si="8">E72+F70</f>
        <v>894</v>
      </c>
      <c r="G72" s="136" t="e">
        <f>#REF!+G70</f>
        <v>#REF!</v>
      </c>
      <c r="H72" s="136" t="e">
        <f>#REF!+H70</f>
        <v>#REF!</v>
      </c>
      <c r="I72" s="136" t="e">
        <f>G72+I70</f>
        <v>#REF!</v>
      </c>
      <c r="J72" s="39"/>
      <c r="K72" s="39"/>
      <c r="L72" s="39"/>
      <c r="M72" s="39"/>
      <c r="N72" s="39"/>
      <c r="O72" s="39"/>
    </row>
    <row r="73" spans="1:18" s="34" customFormat="1" ht="14" hidden="1" x14ac:dyDescent="0.25">
      <c r="A73" s="39"/>
      <c r="B73" s="39"/>
      <c r="C73" s="39"/>
      <c r="D73" s="39"/>
      <c r="E73" s="63"/>
      <c r="F73" s="136"/>
      <c r="G73" s="136" t="e">
        <f>SUM(E72:G72)</f>
        <v>#REF!</v>
      </c>
      <c r="H73" s="136" t="e">
        <f>SUM(E72:H72)</f>
        <v>#REF!</v>
      </c>
      <c r="I73" s="136" t="e">
        <f>SUM(F72:I72)</f>
        <v>#REF!</v>
      </c>
      <c r="J73" s="39"/>
      <c r="K73" s="39"/>
      <c r="L73" s="39"/>
      <c r="M73" s="39"/>
      <c r="N73" s="39"/>
      <c r="O73" s="39"/>
    </row>
    <row r="74" spans="1:18" s="34" customFormat="1" ht="14" x14ac:dyDescent="0.25">
      <c r="A74" s="39"/>
      <c r="B74" s="39"/>
      <c r="C74" s="39"/>
      <c r="D74" s="39"/>
      <c r="E74" s="63"/>
      <c r="F74" s="136"/>
      <c r="G74" s="136"/>
      <c r="H74" s="136"/>
      <c r="I74" s="136"/>
      <c r="J74" s="39"/>
      <c r="K74" s="39"/>
      <c r="L74" s="39"/>
      <c r="M74" s="39"/>
      <c r="N74" s="39"/>
      <c r="O74" s="39"/>
    </row>
    <row r="75" spans="1:18" s="34" customFormat="1" ht="15.75" customHeight="1" x14ac:dyDescent="0.25">
      <c r="A75" s="39"/>
      <c r="B75" s="644"/>
      <c r="C75" s="41" t="s">
        <v>4</v>
      </c>
      <c r="D75" s="41"/>
      <c r="E75" s="63"/>
      <c r="F75" s="39"/>
      <c r="G75" s="39"/>
      <c r="H75" s="39"/>
      <c r="I75" s="39"/>
      <c r="J75" s="39"/>
      <c r="K75" s="39"/>
      <c r="L75" s="39"/>
      <c r="M75" s="39"/>
      <c r="N75" s="39"/>
      <c r="O75" s="39"/>
    </row>
    <row r="76" spans="1:18" s="34" customFormat="1" ht="14" x14ac:dyDescent="0.25">
      <c r="A76" s="39"/>
      <c r="B76" s="637"/>
      <c r="C76" s="41" t="s">
        <v>5</v>
      </c>
      <c r="D76" s="39"/>
      <c r="E76" s="63"/>
      <c r="F76" s="39"/>
      <c r="G76" s="39"/>
      <c r="H76" s="39"/>
      <c r="I76" s="39"/>
      <c r="J76" s="39"/>
      <c r="K76" s="39"/>
      <c r="L76" s="39"/>
      <c r="M76" s="39"/>
      <c r="N76" s="39"/>
      <c r="O76" s="39"/>
    </row>
    <row r="77" spans="1:18" s="34" customFormat="1" ht="14" x14ac:dyDescent="0.25">
      <c r="A77" s="39"/>
      <c r="B77" s="39"/>
      <c r="C77" s="39"/>
      <c r="D77" s="39"/>
      <c r="E77" s="63"/>
      <c r="F77" s="39"/>
      <c r="G77" s="39"/>
      <c r="H77" s="39"/>
      <c r="I77" s="39"/>
      <c r="J77" s="39"/>
      <c r="K77" s="39"/>
      <c r="L77" s="39"/>
      <c r="M77" s="39"/>
      <c r="N77" s="39"/>
      <c r="O77" s="39"/>
    </row>
    <row r="78" spans="1:18" s="34" customFormat="1" ht="14" hidden="1" x14ac:dyDescent="0.25">
      <c r="A78" s="39"/>
      <c r="B78" s="39"/>
      <c r="C78" s="112" t="s">
        <v>49</v>
      </c>
      <c r="D78" s="112"/>
      <c r="E78" s="113" t="s">
        <v>50</v>
      </c>
      <c r="F78" s="125" t="s">
        <v>53</v>
      </c>
      <c r="G78" s="125" t="s">
        <v>140</v>
      </c>
      <c r="H78" s="125" t="s">
        <v>140</v>
      </c>
      <c r="I78" s="125" t="s">
        <v>140</v>
      </c>
      <c r="K78" s="39"/>
      <c r="L78" s="39"/>
      <c r="M78" s="39"/>
      <c r="N78" s="39"/>
      <c r="O78" s="39"/>
    </row>
    <row r="79" spans="1:18" s="34" customFormat="1" ht="14" hidden="1" x14ac:dyDescent="0.25">
      <c r="A79" s="39"/>
      <c r="B79" s="39"/>
      <c r="C79" s="112"/>
      <c r="D79" s="112"/>
      <c r="E79" s="115" t="s">
        <v>54</v>
      </c>
      <c r="F79" s="204">
        <f>SUMIF($E$28:$E$28,$E79,E$28:E$28)</f>
        <v>0</v>
      </c>
      <c r="G79" s="204" t="e">
        <f>SUMIF($E$28:$E$28,$E79,#REF!)</f>
        <v>#REF!</v>
      </c>
      <c r="H79" s="204" t="e">
        <f>SUMIF($E$28:$E$28,$E79,#REF!)</f>
        <v>#REF!</v>
      </c>
      <c r="I79" s="204">
        <f>SUMIF($E$28:$E$28,$E79,G$28:G$28)</f>
        <v>0</v>
      </c>
      <c r="J79" s="204"/>
      <c r="K79" s="39"/>
      <c r="L79" s="39"/>
      <c r="M79" s="39"/>
      <c r="N79" s="39"/>
      <c r="O79" s="39"/>
    </row>
    <row r="80" spans="1:18" s="34" customFormat="1" ht="14" hidden="1" x14ac:dyDescent="0.25">
      <c r="A80" s="39"/>
      <c r="B80" s="39"/>
      <c r="C80" s="112"/>
      <c r="D80" s="112"/>
      <c r="E80" s="115" t="s">
        <v>55</v>
      </c>
      <c r="F80" s="204">
        <f>SUMIF($E$28:$E$28,$E80,E$28:E$28)</f>
        <v>0</v>
      </c>
      <c r="G80" s="204" t="e">
        <f>SUMIF($E$28:$E$28,$E80,#REF!)</f>
        <v>#REF!</v>
      </c>
      <c r="H80" s="204" t="e">
        <f>SUMIF($E$28:$E$28,$E80,#REF!)</f>
        <v>#REF!</v>
      </c>
      <c r="I80" s="204">
        <f>SUMIF($E$28:$E$28,$E80,G$28:G$28)</f>
        <v>0</v>
      </c>
      <c r="J80" s="116"/>
      <c r="K80" s="39"/>
      <c r="L80" s="39"/>
      <c r="M80" s="39"/>
      <c r="N80" s="39"/>
      <c r="O80" s="39"/>
    </row>
    <row r="81" spans="1:15" s="34" customFormat="1" ht="14.25" hidden="1" customHeight="1" x14ac:dyDescent="0.25">
      <c r="A81" s="39"/>
      <c r="B81" s="39"/>
      <c r="C81" s="112"/>
      <c r="D81" s="112"/>
      <c r="E81" s="115" t="s">
        <v>56</v>
      </c>
      <c r="F81" s="204">
        <f>SUMIF($E$28:$E$28,$E81,E$28:E$28)</f>
        <v>0</v>
      </c>
      <c r="G81" s="204" t="e">
        <f>SUMIF($E$28:$E$28,$E81,#REF!)</f>
        <v>#REF!</v>
      </c>
      <c r="H81" s="204" t="e">
        <f>SUMIF($E$28:$E$28,$E81,#REF!)</f>
        <v>#REF!</v>
      </c>
      <c r="I81" s="204">
        <f>SUMIF($E$28:$E$28,$E81,G$28:G$28)</f>
        <v>0</v>
      </c>
      <c r="J81" s="116"/>
      <c r="K81" s="39"/>
      <c r="L81" s="39"/>
      <c r="M81" s="39"/>
      <c r="N81" s="39"/>
      <c r="O81" s="39"/>
    </row>
    <row r="82" spans="1:15" s="34" customFormat="1" ht="14.25" hidden="1" customHeight="1" x14ac:dyDescent="0.3">
      <c r="A82" s="39"/>
      <c r="B82" s="39"/>
      <c r="C82" s="112"/>
      <c r="D82" s="112"/>
      <c r="E82" s="114" t="s">
        <v>57</v>
      </c>
      <c r="F82" s="117">
        <f>SUM(F79:F81)</f>
        <v>0</v>
      </c>
      <c r="G82" s="117" t="e">
        <f>SUM(G79:G81)</f>
        <v>#REF!</v>
      </c>
      <c r="H82" s="117" t="e">
        <f>SUM(H79:H81)</f>
        <v>#REF!</v>
      </c>
      <c r="I82" s="117">
        <f>SUM(I79:I81)</f>
        <v>0</v>
      </c>
      <c r="J82" s="27"/>
      <c r="K82" s="39"/>
      <c r="L82" s="39"/>
      <c r="M82" s="39"/>
      <c r="N82" s="39"/>
      <c r="O82" s="39"/>
    </row>
    <row r="83" spans="1:15" s="34" customFormat="1" ht="14.25" hidden="1" customHeight="1" x14ac:dyDescent="0.25">
      <c r="A83" s="39"/>
      <c r="B83" s="39"/>
      <c r="C83" s="112"/>
      <c r="D83" s="112"/>
      <c r="E83" s="35"/>
      <c r="K83" s="39"/>
      <c r="L83" s="39"/>
      <c r="M83" s="39"/>
      <c r="N83" s="39"/>
      <c r="O83" s="39"/>
    </row>
    <row r="84" spans="1:15" s="34" customFormat="1" ht="14.25" hidden="1" customHeight="1" x14ac:dyDescent="0.25">
      <c r="A84" s="39"/>
      <c r="B84" s="39"/>
      <c r="C84" s="112" t="s">
        <v>12</v>
      </c>
      <c r="D84" s="112"/>
      <c r="E84" s="113" t="s">
        <v>50</v>
      </c>
      <c r="F84" s="125" t="s">
        <v>53</v>
      </c>
      <c r="G84" s="125" t="s">
        <v>140</v>
      </c>
      <c r="H84" s="125" t="s">
        <v>140</v>
      </c>
      <c r="I84" s="125" t="s">
        <v>140</v>
      </c>
      <c r="K84" s="39"/>
      <c r="L84" s="39"/>
      <c r="M84" s="39"/>
      <c r="N84" s="39"/>
      <c r="O84" s="39"/>
    </row>
    <row r="85" spans="1:15" s="34" customFormat="1" ht="14.25" hidden="1" customHeight="1" x14ac:dyDescent="0.25">
      <c r="A85" s="39"/>
      <c r="B85" s="39"/>
      <c r="C85" s="112"/>
      <c r="D85" s="112"/>
      <c r="E85" s="115" t="s">
        <v>54</v>
      </c>
      <c r="F85" s="204">
        <f t="shared" ref="F85:I87" si="9">SUMIF($E$42:$E$42,$E85,F$42:F$42)</f>
        <v>0</v>
      </c>
      <c r="G85" s="204">
        <f t="shared" si="9"/>
        <v>0</v>
      </c>
      <c r="H85" s="204">
        <f t="shared" si="9"/>
        <v>0</v>
      </c>
      <c r="I85" s="204">
        <f t="shared" si="9"/>
        <v>0</v>
      </c>
      <c r="J85" s="116"/>
      <c r="K85" s="39"/>
      <c r="L85" s="39"/>
      <c r="M85" s="39"/>
      <c r="N85" s="39"/>
      <c r="O85" s="39"/>
    </row>
    <row r="86" spans="1:15" s="34" customFormat="1" ht="14.25" hidden="1" customHeight="1" x14ac:dyDescent="0.25">
      <c r="A86" s="39"/>
      <c r="B86" s="39"/>
      <c r="C86" s="112"/>
      <c r="D86" s="112"/>
      <c r="E86" s="115" t="s">
        <v>55</v>
      </c>
      <c r="F86" s="204">
        <f t="shared" si="9"/>
        <v>0</v>
      </c>
      <c r="G86" s="204">
        <f t="shared" si="9"/>
        <v>0</v>
      </c>
      <c r="H86" s="204">
        <f t="shared" si="9"/>
        <v>0</v>
      </c>
      <c r="I86" s="204">
        <f t="shared" si="9"/>
        <v>0</v>
      </c>
      <c r="J86" s="116"/>
      <c r="K86" s="39"/>
      <c r="L86" s="39"/>
      <c r="M86" s="39"/>
      <c r="N86" s="39"/>
      <c r="O86" s="39"/>
    </row>
    <row r="87" spans="1:15" s="34" customFormat="1" ht="15" hidden="1" customHeight="1" x14ac:dyDescent="0.25">
      <c r="A87" s="39"/>
      <c r="B87" s="39"/>
      <c r="C87" s="112"/>
      <c r="D87" s="112"/>
      <c r="E87" s="115" t="s">
        <v>56</v>
      </c>
      <c r="F87" s="204">
        <f t="shared" si="9"/>
        <v>0</v>
      </c>
      <c r="G87" s="204">
        <f t="shared" si="9"/>
        <v>0</v>
      </c>
      <c r="H87" s="204">
        <f t="shared" si="9"/>
        <v>0</v>
      </c>
      <c r="I87" s="204">
        <f t="shared" si="9"/>
        <v>0</v>
      </c>
      <c r="J87" s="116"/>
      <c r="K87" s="39"/>
      <c r="L87" s="39"/>
      <c r="M87" s="39"/>
      <c r="N87" s="39"/>
      <c r="O87" s="39"/>
    </row>
    <row r="88" spans="1:15" s="34" customFormat="1" ht="15" hidden="1" customHeight="1" x14ac:dyDescent="0.3">
      <c r="A88" s="39"/>
      <c r="B88" s="39"/>
      <c r="C88" s="112"/>
      <c r="D88" s="112"/>
      <c r="E88" s="114" t="s">
        <v>57</v>
      </c>
      <c r="F88" s="117">
        <f>SUM(F85:F87)</f>
        <v>0</v>
      </c>
      <c r="G88" s="117">
        <f>SUM(G85:G87)</f>
        <v>0</v>
      </c>
      <c r="H88" s="117">
        <f>SUM(H85:H87)</f>
        <v>0</v>
      </c>
      <c r="I88" s="117">
        <f>SUM(I85:I87)</f>
        <v>0</v>
      </c>
      <c r="J88" s="27"/>
      <c r="K88" s="39"/>
      <c r="L88" s="39"/>
      <c r="M88" s="39"/>
      <c r="N88" s="39"/>
      <c r="O88" s="39"/>
    </row>
    <row r="89" spans="1:15" s="34" customFormat="1" ht="15" hidden="1" customHeight="1" x14ac:dyDescent="0.25">
      <c r="A89" s="39"/>
      <c r="B89" s="39"/>
      <c r="C89" s="112"/>
      <c r="D89" s="112"/>
      <c r="E89" s="35"/>
      <c r="K89" s="39"/>
      <c r="L89" s="39"/>
      <c r="M89" s="39"/>
      <c r="N89" s="39"/>
      <c r="O89" s="39"/>
    </row>
    <row r="90" spans="1:15" s="34" customFormat="1" ht="15" hidden="1" customHeight="1" x14ac:dyDescent="0.25">
      <c r="A90" s="39"/>
      <c r="B90" s="39"/>
      <c r="C90" s="112" t="s">
        <v>58</v>
      </c>
      <c r="D90" s="112"/>
      <c r="E90" s="113" t="s">
        <v>50</v>
      </c>
      <c r="F90" s="125" t="s">
        <v>53</v>
      </c>
      <c r="G90" s="125" t="s">
        <v>140</v>
      </c>
      <c r="H90" s="125" t="s">
        <v>140</v>
      </c>
      <c r="I90" s="125" t="s">
        <v>140</v>
      </c>
      <c r="K90" s="39"/>
      <c r="L90" s="39"/>
      <c r="M90" s="39"/>
      <c r="N90" s="39"/>
      <c r="O90" s="39"/>
    </row>
    <row r="91" spans="1:15" s="34" customFormat="1" ht="14.25" hidden="1" customHeight="1" x14ac:dyDescent="0.25">
      <c r="A91" s="39"/>
      <c r="B91" s="39"/>
      <c r="E91" s="115" t="s">
        <v>54</v>
      </c>
      <c r="F91" s="204">
        <f t="shared" ref="F91:I93" si="10">SUMIF($E$66:$E$66,$E91,F$66:F$66)</f>
        <v>0</v>
      </c>
      <c r="G91" s="204">
        <f t="shared" si="10"/>
        <v>0</v>
      </c>
      <c r="H91" s="204">
        <f t="shared" si="10"/>
        <v>0</v>
      </c>
      <c r="I91" s="204">
        <f t="shared" si="10"/>
        <v>0</v>
      </c>
      <c r="J91" s="116"/>
      <c r="K91" s="39"/>
      <c r="L91" s="39"/>
      <c r="M91" s="39"/>
      <c r="N91" s="39"/>
      <c r="O91" s="39"/>
    </row>
    <row r="92" spans="1:15" s="34" customFormat="1" ht="14.25" hidden="1" customHeight="1" x14ac:dyDescent="0.25">
      <c r="A92" s="39"/>
      <c r="B92" s="39"/>
      <c r="E92" s="115" t="s">
        <v>55</v>
      </c>
      <c r="F92" s="204">
        <f t="shared" si="10"/>
        <v>0</v>
      </c>
      <c r="G92" s="204">
        <f t="shared" si="10"/>
        <v>0</v>
      </c>
      <c r="H92" s="204">
        <f t="shared" si="10"/>
        <v>0</v>
      </c>
      <c r="I92" s="204">
        <f t="shared" si="10"/>
        <v>0</v>
      </c>
      <c r="J92" s="116"/>
      <c r="K92" s="39"/>
      <c r="L92" s="39"/>
      <c r="M92" s="39"/>
      <c r="N92" s="39"/>
      <c r="O92" s="39"/>
    </row>
    <row r="93" spans="1:15" s="34" customFormat="1" ht="14.25" hidden="1" customHeight="1" x14ac:dyDescent="0.25">
      <c r="A93" s="39"/>
      <c r="B93" s="39"/>
      <c r="E93" s="115" t="s">
        <v>56</v>
      </c>
      <c r="F93" s="204">
        <f t="shared" si="10"/>
        <v>0</v>
      </c>
      <c r="G93" s="204">
        <f t="shared" si="10"/>
        <v>0</v>
      </c>
      <c r="H93" s="204">
        <f t="shared" si="10"/>
        <v>0</v>
      </c>
      <c r="I93" s="204">
        <f t="shared" si="10"/>
        <v>0</v>
      </c>
      <c r="J93" s="116"/>
      <c r="K93" s="39"/>
      <c r="L93" s="39"/>
      <c r="M93" s="39"/>
      <c r="N93" s="39"/>
      <c r="O93" s="39"/>
    </row>
    <row r="94" spans="1:15" s="34" customFormat="1" ht="14.25" hidden="1" customHeight="1" x14ac:dyDescent="0.3">
      <c r="A94" s="39"/>
      <c r="B94" s="39"/>
      <c r="E94" s="114" t="s">
        <v>57</v>
      </c>
      <c r="F94" s="117">
        <f>SUM(F91:F93)</f>
        <v>0</v>
      </c>
      <c r="G94" s="117">
        <f>SUM(G91:G93)</f>
        <v>0</v>
      </c>
      <c r="H94" s="117">
        <f>SUM(H91:H93)</f>
        <v>0</v>
      </c>
      <c r="I94" s="117">
        <f>SUM(I91:I93)</f>
        <v>0</v>
      </c>
      <c r="J94" s="27"/>
      <c r="K94" s="39"/>
      <c r="L94" s="39"/>
      <c r="M94" s="39"/>
      <c r="N94" s="39"/>
      <c r="O94" s="39"/>
    </row>
    <row r="95" spans="1:15" s="34" customFormat="1" ht="14.25" hidden="1" customHeight="1" x14ac:dyDescent="0.3">
      <c r="A95" s="39"/>
      <c r="B95" s="39"/>
      <c r="E95" s="169"/>
      <c r="F95" s="27"/>
      <c r="G95" s="27"/>
      <c r="H95" s="27"/>
      <c r="I95" s="27"/>
      <c r="J95" s="27"/>
      <c r="K95" s="39"/>
      <c r="L95" s="39"/>
      <c r="M95" s="39"/>
      <c r="N95" s="39"/>
      <c r="O95" s="39"/>
    </row>
    <row r="96" spans="1:15" s="34" customFormat="1" ht="14.25" hidden="1" customHeight="1" x14ac:dyDescent="0.3">
      <c r="A96" s="39"/>
      <c r="B96" s="39"/>
      <c r="E96" s="169"/>
      <c r="F96" s="27"/>
      <c r="G96" s="27"/>
      <c r="H96" s="27"/>
      <c r="I96" s="27"/>
      <c r="J96" s="27"/>
      <c r="K96" s="39"/>
      <c r="L96" s="39"/>
      <c r="M96" s="39"/>
      <c r="N96" s="39"/>
      <c r="O96" s="39"/>
    </row>
    <row r="97" spans="2:15" ht="14.25" hidden="1" customHeight="1" x14ac:dyDescent="0.25">
      <c r="B97" s="39"/>
      <c r="C97" s="34"/>
      <c r="D97" s="34"/>
      <c r="E97" s="35"/>
      <c r="F97" s="34"/>
      <c r="G97" s="34"/>
      <c r="H97" s="34"/>
      <c r="I97" s="34"/>
      <c r="J97" s="34"/>
      <c r="K97" s="39"/>
      <c r="L97" s="39"/>
      <c r="M97" s="39"/>
      <c r="N97" s="39"/>
      <c r="O97" s="39"/>
    </row>
    <row r="98" spans="2:15" ht="14.25" hidden="1" customHeight="1" x14ac:dyDescent="0.25">
      <c r="B98" s="132" t="s">
        <v>113</v>
      </c>
      <c r="C98" s="132"/>
      <c r="D98" s="132"/>
      <c r="E98" s="128"/>
      <c r="F98" s="134">
        <v>1347</v>
      </c>
      <c r="G98" s="134">
        <v>0</v>
      </c>
      <c r="H98" s="134">
        <v>0</v>
      </c>
      <c r="I98" s="134">
        <v>0</v>
      </c>
    </row>
    <row r="99" spans="2:15" hidden="1" x14ac:dyDescent="0.25">
      <c r="B99" s="132"/>
      <c r="C99" s="132"/>
      <c r="D99" s="132"/>
      <c r="E99" s="128"/>
      <c r="F99" s="133"/>
      <c r="G99" s="133"/>
      <c r="H99" s="133"/>
      <c r="I99" s="133"/>
    </row>
    <row r="100" spans="2:15" ht="14.25" hidden="1" customHeight="1" x14ac:dyDescent="0.25">
      <c r="B100" s="132" t="s">
        <v>114</v>
      </c>
      <c r="C100" s="132"/>
      <c r="D100" s="132"/>
      <c r="E100" s="128"/>
      <c r="F100" s="130">
        <f>F70-F98</f>
        <v>-453</v>
      </c>
      <c r="G100" s="130"/>
      <c r="H100" s="130"/>
      <c r="I100" s="130"/>
    </row>
    <row r="101" spans="2:15" ht="12.75" hidden="1" customHeight="1" x14ac:dyDescent="0.25"/>
    <row r="102" spans="2:15" ht="12.75" hidden="1" customHeight="1" x14ac:dyDescent="0.25"/>
    <row r="103" spans="2:15" ht="12.75" hidden="1" customHeight="1" x14ac:dyDescent="0.25"/>
  </sheetData>
  <customSheetViews>
    <customSheetView guid="{242A1D50-B023-4375-88F3-03330C83BB86}" scale="80" showPageBreaks="1" fitToPage="1" printArea="1">
      <pane ySplit="3" topLeftCell="A58" activePane="bottomLeft" state="frozen"/>
      <selection pane="bottomLeft" activeCell="U80" sqref="U80"/>
      <rowBreaks count="2" manualBreakCount="2">
        <brk id="27" max="15" man="1"/>
        <brk id="52" max="16383" man="1"/>
      </rowBreaks>
      <pageMargins left="0" right="0" top="0" bottom="0" header="0" footer="0"/>
      <pageSetup paperSize="9" scale="72"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80" fitToPage="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2"/>
      <headerFooter alignWithMargins="0">
        <oddHeader>&amp;C&amp;"Arial,Bold"General Fund Budget Proposals Summary&amp;R&amp;"Arial,Bold"Appendix 3</oddHeader>
        <oddFooter>&amp;C&amp;P of &amp;N</oddFooter>
      </headerFooter>
    </customSheetView>
    <customSheetView guid="{EC85F257-2A13-4044-B2FB-850030FFD6DE}" scale="75" fitToPage="1" showRuler="0">
      <pane ySplit="2" topLeftCell="A15" activePane="bottomLeft" state="frozen"/>
      <selection pane="bottomLeft" activeCell="F51" sqref="F51:J51"/>
      <rowBreaks count="1" manualBreakCount="1">
        <brk id="25" max="18" man="1"/>
      </rowBreaks>
      <pageMargins left="0" right="0" top="0" bottom="0" header="0" footer="0"/>
      <pageSetup paperSize="9" scale="63" fitToHeight="2" orientation="landscape" r:id="rId3"/>
      <headerFooter alignWithMargins="0">
        <oddHeader>&amp;C&amp;16Detailed General Fund Budget Proposals 2013-18&amp;R&amp;16Appendix 3</oddHeader>
        <oddFooter>Page &amp;P</oddFooter>
      </headerFooter>
    </customSheetView>
    <customSheetView guid="{08E17AC2-8BD7-43B4-BF01-BC1D56C64DA3}" scale="80" fitToPage="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4"/>
      <headerFooter alignWithMargins="0">
        <oddHeader>&amp;C&amp;"Arial,Bold"General Fund Budget Proposals Summary&amp;R&amp;"Arial,Bold"Appendix 3</oddHeader>
        <oddFooter>&amp;C&amp;P of &amp;N</oddFooter>
      </headerFooter>
    </customSheetView>
    <customSheetView guid="{AF24D40B-3224-4D60-8FCB-474B57921262}" scale="80" fitToPage="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5"/>
      <headerFooter alignWithMargins="0">
        <oddHeader>&amp;C&amp;"Arial,Bold"General Fund Budget Proposals Summary&amp;R&amp;"Arial,Bold"Appendix 3</oddHeader>
        <oddFooter>&amp;C&amp;P of &amp;N</oddFooter>
      </headerFooter>
    </customSheetView>
    <customSheetView guid="{7DE35345-7B21-4E32-A489-BC6087A604D4}" scale="80" fitToPage="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6"/>
      <headerFooter alignWithMargins="0">
        <oddHeader>&amp;C&amp;"Arial,Bold"General Fund Budget Proposals Summary&amp;R&amp;"Arial,Bold"Appendix 3</oddHeader>
        <oddFooter>&amp;C&amp;P of &amp;N</oddFooter>
      </headerFooter>
    </customSheetView>
    <customSheetView guid="{68DBCC23-D44C-47B1-B3B6-7917C1AB8AF4}" scale="80" fitToPage="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7"/>
      <headerFooter alignWithMargins="0">
        <oddHeader>&amp;C&amp;"Arial,Bold"General Fund Budget Proposals Summary&amp;R&amp;"Arial,Bold"Appendix 3</oddHeader>
        <oddFooter>&amp;C&amp;P of &amp;N</oddFooter>
      </headerFooter>
    </customSheetView>
    <customSheetView guid="{36F14ADE-748F-47F6-B747-5BE227F556B7}" scale="80" showPageBreaks="1" fitToPage="1" printArea="1" topLeftCell="D1">
      <pane ySplit="3" topLeftCell="A67" activePane="bottomLeft" state="frozen"/>
      <selection pane="bottomLeft" activeCell="H78" sqref="H78"/>
      <rowBreaks count="2" manualBreakCount="2">
        <brk id="27" max="15" man="1"/>
        <brk id="52" max="16383" man="1"/>
      </rowBreaks>
      <pageMargins left="0" right="0" top="0" bottom="0" header="0" footer="0"/>
      <pageSetup paperSize="9" scale="72" fitToHeight="0" orientation="landscape" r:id="rId8"/>
      <headerFooter alignWithMargins="0">
        <oddHeader>&amp;C&amp;"Arial,Bold"General Fund Budget Proposals Summary&amp;R&amp;"Arial,Bold"Appendix 3</oddHeader>
        <oddFooter>&amp;C&amp;P of &amp;N</oddFooter>
      </headerFooter>
    </customSheetView>
  </customSheetViews>
  <mergeCells count="12">
    <mergeCell ref="B1:G1"/>
    <mergeCell ref="B8:C8"/>
    <mergeCell ref="K1:L1"/>
    <mergeCell ref="K2:O2"/>
    <mergeCell ref="B25:C25"/>
    <mergeCell ref="B57:C57"/>
    <mergeCell ref="B70:C70"/>
    <mergeCell ref="B31:C31"/>
    <mergeCell ref="B39:C39"/>
    <mergeCell ref="B44:C44"/>
    <mergeCell ref="B63:C63"/>
    <mergeCell ref="B68:C68"/>
  </mergeCells>
  <phoneticPr fontId="16" type="noConversion"/>
  <conditionalFormatting sqref="E6:I8 K8:O8 F10:I12 E11:E12 E13:I21 F25:P25 F28:G28 E28:E31 F30:G31 K31:O31 K39:O39 K44:O44 K57:O58 E60:I61 E63:I64 K63:O64 K68:O69 F70:O70 F71:I71 K71:O71 F98:I98">
    <cfRule type="cellIs" dxfId="160" priority="36" stopIfTrue="1" operator="equal">
      <formula>0</formula>
    </cfRule>
  </conditionalFormatting>
  <conditionalFormatting sqref="E33:I39">
    <cfRule type="cellIs" dxfId="159" priority="5" stopIfTrue="1" operator="equal">
      <formula>0</formula>
    </cfRule>
  </conditionalFormatting>
  <conditionalFormatting sqref="F22:I23 E22:E24 O36:O37 E47:I53 O54:O55 E54:E56 F54:I58 E66 O66 E68:E70">
    <cfRule type="cellIs" dxfId="158" priority="178" stopIfTrue="1" operator="equal">
      <formula>0</formula>
    </cfRule>
  </conditionalFormatting>
  <conditionalFormatting sqref="F42:I46">
    <cfRule type="cellIs" dxfId="157" priority="12" stopIfTrue="1" operator="equal">
      <formula>0</formula>
    </cfRule>
  </conditionalFormatting>
  <conditionalFormatting sqref="F68:I69">
    <cfRule type="cellIs" dxfId="156" priority="11" stopIfTrue="1" operator="equal">
      <formula>0</formula>
    </cfRule>
  </conditionalFormatting>
  <conditionalFormatting sqref="H28:I31">
    <cfRule type="cellIs" dxfId="155" priority="13" stopIfTrue="1" operator="equal">
      <formula>0</formula>
    </cfRule>
  </conditionalFormatting>
  <conditionalFormatting sqref="O6 O11 O42 E46 E58 O60:O61">
    <cfRule type="cellIs" dxfId="154" priority="385" stopIfTrue="1" operator="equal">
      <formula>0</formula>
    </cfRule>
  </conditionalFormatting>
  <conditionalFormatting sqref="O13">
    <cfRule type="cellIs" dxfId="153" priority="2" stopIfTrue="1" operator="equal">
      <formula>0</formula>
    </cfRule>
  </conditionalFormatting>
  <conditionalFormatting sqref="O15:O16">
    <cfRule type="cellIs" dxfId="152" priority="1" stopIfTrue="1" operator="equal">
      <formula>0</formula>
    </cfRule>
  </conditionalFormatting>
  <pageMargins left="0.74803149606299213" right="0.74803149606299213" top="0.98425196850393704" bottom="0.78740157480314965" header="0.51181102362204722" footer="0.51181102362204722"/>
  <pageSetup paperSize="9" scale="73" fitToHeight="0" orientation="landscape" r:id="rId9"/>
  <headerFooter alignWithMargins="0">
    <oddHeader>&amp;C&amp;"Arial,Bold"General Fund Budget Proposals Summary&amp;R&amp;"Arial,Bold"Appendix 3</oddHeader>
    <oddFooter>&amp;C&amp;P of &amp;N</oddFooter>
  </headerFooter>
  <rowBreaks count="1" manualBreakCount="1">
    <brk id="37"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tint="0.39997558519241921"/>
    <pageSetUpPr fitToPage="1"/>
  </sheetPr>
  <dimension ref="A1:V94"/>
  <sheetViews>
    <sheetView showGridLines="0" zoomScale="90" zoomScaleNormal="90" zoomScaleSheetLayoutView="80" workbookViewId="0">
      <pane ySplit="3" topLeftCell="A53" activePane="bottomLeft" state="frozen"/>
      <selection activeCell="A61" sqref="A61"/>
      <selection pane="bottomLeft" activeCell="F47" sqref="F47"/>
    </sheetView>
  </sheetViews>
  <sheetFormatPr defaultColWidth="9.453125" defaultRowHeight="12.5" x14ac:dyDescent="0.25"/>
  <cols>
    <col min="1" max="1" width="4.453125" style="25" customWidth="1"/>
    <col min="2" max="2" width="20.453125" style="25" customWidth="1"/>
    <col min="3" max="3" width="62.54296875" style="25" customWidth="1"/>
    <col min="4" max="4" width="5" style="25" customWidth="1"/>
    <col min="5" max="5" width="9" style="30" customWidth="1"/>
    <col min="6" max="9" width="10.54296875" style="25" customWidth="1"/>
    <col min="10" max="10" width="1.54296875" style="25" customWidth="1"/>
    <col min="11" max="11" width="7.26953125" style="25" bestFit="1" customWidth="1"/>
    <col min="12" max="12" width="5.54296875" style="25" customWidth="1"/>
    <col min="13" max="13" width="6.7265625" style="25" bestFit="1" customWidth="1"/>
    <col min="14" max="14" width="5.54296875" style="25" customWidth="1"/>
    <col min="15" max="15" width="7.453125" style="25" customWidth="1"/>
    <col min="16" max="16" width="2.54296875" style="25" customWidth="1"/>
    <col min="17" max="22" width="9.453125" style="91"/>
    <col min="23" max="16384" width="9.453125" style="25"/>
  </cols>
  <sheetData>
    <row r="1" spans="1:22" s="34" customFormat="1" ht="30.75" customHeight="1" x14ac:dyDescent="0.25">
      <c r="A1" s="111"/>
      <c r="B1" s="875" t="s">
        <v>23</v>
      </c>
      <c r="C1" s="875"/>
      <c r="D1" s="875"/>
      <c r="E1" s="875"/>
      <c r="F1" s="875"/>
      <c r="G1" s="875"/>
      <c r="H1" s="272"/>
      <c r="I1" s="272"/>
      <c r="K1" s="880"/>
      <c r="L1" s="880"/>
      <c r="M1" s="274"/>
      <c r="N1" s="274"/>
      <c r="Q1" s="144"/>
      <c r="R1" s="144"/>
      <c r="S1" s="144"/>
      <c r="T1" s="144"/>
      <c r="U1" s="144"/>
      <c r="V1" s="144"/>
    </row>
    <row r="2" spans="1:22" s="31" customFormat="1" ht="20.149999999999999" customHeight="1" x14ac:dyDescent="0.25">
      <c r="A2" s="40"/>
      <c r="B2" s="39"/>
      <c r="C2" s="41" t="s">
        <v>78</v>
      </c>
      <c r="D2" s="41"/>
      <c r="E2" s="45"/>
      <c r="F2" s="182" t="s">
        <v>79</v>
      </c>
      <c r="G2" s="182" t="s">
        <v>80</v>
      </c>
      <c r="H2" s="182" t="s">
        <v>81</v>
      </c>
      <c r="I2" s="182" t="s">
        <v>82</v>
      </c>
      <c r="J2" s="233"/>
      <c r="K2" s="881"/>
      <c r="L2" s="881"/>
      <c r="M2" s="881"/>
      <c r="N2" s="881"/>
      <c r="O2" s="881"/>
      <c r="P2" s="34"/>
      <c r="Q2" s="144"/>
      <c r="R2" s="144"/>
      <c r="S2" s="144"/>
      <c r="T2" s="144"/>
      <c r="U2" s="144"/>
      <c r="V2" s="144"/>
    </row>
    <row r="3" spans="1:22" s="31" customFormat="1" ht="44" x14ac:dyDescent="0.25">
      <c r="A3" s="39"/>
      <c r="B3" s="39"/>
      <c r="C3" s="41"/>
      <c r="D3" s="41"/>
      <c r="E3" s="42" t="s">
        <v>83</v>
      </c>
      <c r="F3" s="182" t="s">
        <v>84</v>
      </c>
      <c r="G3" s="182" t="s">
        <v>84</v>
      </c>
      <c r="H3" s="182" t="s">
        <v>84</v>
      </c>
      <c r="I3" s="182" t="s">
        <v>84</v>
      </c>
      <c r="J3" s="233"/>
      <c r="K3" s="183" t="s">
        <v>79</v>
      </c>
      <c r="L3" s="183" t="s">
        <v>80</v>
      </c>
      <c r="M3" s="183" t="s">
        <v>81</v>
      </c>
      <c r="N3" s="183" t="s">
        <v>82</v>
      </c>
      <c r="O3" s="428" t="s">
        <v>35</v>
      </c>
      <c r="P3" s="34"/>
      <c r="Q3" s="144"/>
      <c r="R3" s="144"/>
      <c r="S3" s="144"/>
      <c r="T3" s="144"/>
      <c r="U3" s="144"/>
      <c r="V3" s="144"/>
    </row>
    <row r="4" spans="1:22" s="31" customFormat="1" ht="14" x14ac:dyDescent="0.25">
      <c r="A4" s="39"/>
      <c r="B4" s="39"/>
      <c r="C4" s="41"/>
      <c r="D4" s="41"/>
      <c r="E4" s="42"/>
      <c r="F4" s="135"/>
      <c r="G4" s="135"/>
      <c r="H4" s="135"/>
      <c r="I4" s="135"/>
      <c r="J4" s="39"/>
      <c r="K4" s="183"/>
      <c r="L4" s="183"/>
      <c r="M4" s="183"/>
      <c r="N4" s="183"/>
      <c r="O4" s="43"/>
      <c r="P4" s="34"/>
      <c r="Q4" s="144"/>
      <c r="R4" s="144"/>
      <c r="S4" s="144"/>
      <c r="T4" s="144"/>
      <c r="U4" s="144"/>
      <c r="V4" s="144"/>
    </row>
    <row r="5" spans="1:22" s="31" customFormat="1" ht="14" x14ac:dyDescent="0.25">
      <c r="A5" s="39"/>
      <c r="B5" s="882" t="s">
        <v>8</v>
      </c>
      <c r="C5" s="882"/>
      <c r="D5" s="60"/>
      <c r="E5" s="65"/>
      <c r="F5" s="49"/>
      <c r="G5" s="49"/>
      <c r="H5" s="49"/>
      <c r="I5" s="49"/>
      <c r="J5" s="39"/>
      <c r="K5" s="62"/>
      <c r="L5" s="62"/>
      <c r="M5" s="62"/>
      <c r="N5" s="62"/>
      <c r="O5" s="62"/>
      <c r="P5" s="34"/>
      <c r="Q5" s="144"/>
      <c r="R5" s="144"/>
      <c r="S5" s="144"/>
      <c r="T5" s="144"/>
      <c r="U5" s="144"/>
      <c r="V5" s="144"/>
    </row>
    <row r="6" spans="1:22" s="38" customFormat="1" ht="14" x14ac:dyDescent="0.25">
      <c r="A6" s="67"/>
      <c r="B6" s="186"/>
      <c r="C6" s="186"/>
      <c r="D6" s="150"/>
      <c r="E6" s="148"/>
      <c r="F6" s="189"/>
      <c r="G6" s="189"/>
      <c r="H6" s="189"/>
      <c r="I6" s="189"/>
      <c r="J6" s="67"/>
      <c r="K6" s="190"/>
      <c r="L6" s="190"/>
      <c r="M6" s="190"/>
      <c r="N6" s="190"/>
      <c r="O6" s="190">
        <f>+SUM(K6:N6)</f>
        <v>0</v>
      </c>
      <c r="P6" s="144"/>
      <c r="Q6" s="144"/>
      <c r="R6" s="144"/>
      <c r="S6" s="144"/>
      <c r="T6" s="144"/>
      <c r="U6" s="144"/>
      <c r="V6" s="144"/>
    </row>
    <row r="7" spans="1:22" s="38" customFormat="1" ht="14" x14ac:dyDescent="0.25">
      <c r="A7" s="67"/>
      <c r="B7" s="191"/>
      <c r="C7" s="192"/>
      <c r="D7" s="151"/>
      <c r="E7" s="148"/>
      <c r="F7" s="193"/>
      <c r="G7" s="193"/>
      <c r="H7" s="193"/>
      <c r="I7" s="193"/>
      <c r="J7" s="67"/>
      <c r="K7" s="143"/>
      <c r="L7" s="143"/>
      <c r="M7" s="143"/>
      <c r="N7" s="143"/>
      <c r="O7" s="143"/>
      <c r="P7" s="144"/>
      <c r="Q7" s="144"/>
      <c r="R7" s="144"/>
      <c r="S7" s="144"/>
      <c r="T7" s="144"/>
      <c r="U7" s="144"/>
      <c r="V7" s="144"/>
    </row>
    <row r="8" spans="1:22" s="38" customFormat="1" ht="13.5" customHeight="1" thickBot="1" x14ac:dyDescent="0.3">
      <c r="A8" s="67"/>
      <c r="B8" s="877" t="s">
        <v>85</v>
      </c>
      <c r="C8" s="877"/>
      <c r="D8" s="157"/>
      <c r="E8" s="148"/>
      <c r="F8" s="195"/>
      <c r="G8" s="195"/>
      <c r="H8" s="195"/>
      <c r="I8" s="195"/>
      <c r="J8" s="67"/>
      <c r="K8" s="196"/>
      <c r="L8" s="196"/>
      <c r="M8" s="196"/>
      <c r="N8" s="196"/>
      <c r="O8" s="196">
        <f>SUM(O6:O7)</f>
        <v>0</v>
      </c>
      <c r="P8" s="144"/>
      <c r="Q8" s="144"/>
      <c r="R8" s="144"/>
      <c r="S8" s="144"/>
      <c r="T8" s="144"/>
      <c r="U8" s="144"/>
      <c r="V8" s="144"/>
    </row>
    <row r="9" spans="1:22" s="38" customFormat="1" ht="11.25" customHeight="1" x14ac:dyDescent="0.25">
      <c r="A9" s="67"/>
      <c r="B9" s="67"/>
      <c r="C9" s="67"/>
      <c r="D9" s="67"/>
      <c r="E9" s="109"/>
      <c r="F9" s="142"/>
      <c r="G9" s="142"/>
      <c r="H9" s="142"/>
      <c r="I9" s="142"/>
      <c r="J9" s="67"/>
      <c r="K9" s="93"/>
      <c r="L9" s="93"/>
      <c r="M9" s="93"/>
      <c r="N9" s="93"/>
      <c r="O9" s="93"/>
      <c r="P9" s="144"/>
      <c r="Q9" s="144"/>
      <c r="R9" s="144"/>
      <c r="S9" s="144"/>
      <c r="T9" s="144"/>
      <c r="U9" s="144"/>
      <c r="V9" s="144"/>
    </row>
    <row r="10" spans="1:22" s="38" customFormat="1" ht="14" x14ac:dyDescent="0.25">
      <c r="A10" s="105"/>
      <c r="B10" s="104" t="s">
        <v>9</v>
      </c>
      <c r="C10" s="67"/>
      <c r="D10" s="67"/>
      <c r="E10" s="141"/>
      <c r="F10" s="142"/>
      <c r="G10" s="142"/>
      <c r="H10" s="142"/>
      <c r="I10" s="142"/>
      <c r="J10" s="67"/>
      <c r="K10" s="67"/>
      <c r="L10" s="67"/>
      <c r="M10" s="67"/>
      <c r="N10" s="67"/>
      <c r="O10" s="67"/>
      <c r="P10" s="144"/>
      <c r="Q10" s="144"/>
      <c r="R10" s="144"/>
      <c r="S10" s="144"/>
      <c r="T10" s="144"/>
      <c r="U10" s="144"/>
      <c r="V10" s="144"/>
    </row>
    <row r="11" spans="1:22" s="38" customFormat="1" ht="14" x14ac:dyDescent="0.25">
      <c r="A11" s="67"/>
      <c r="B11" s="186"/>
      <c r="C11" s="187"/>
      <c r="D11" s="150"/>
      <c r="E11" s="148"/>
      <c r="F11" s="431"/>
      <c r="G11" s="431"/>
      <c r="H11" s="431"/>
      <c r="I11" s="431"/>
      <c r="J11" s="67"/>
      <c r="K11" s="190"/>
      <c r="L11" s="190"/>
      <c r="M11" s="190"/>
      <c r="N11" s="190"/>
      <c r="O11" s="190"/>
      <c r="P11" s="144"/>
      <c r="Q11" s="144"/>
      <c r="R11" s="144"/>
      <c r="S11" s="144"/>
      <c r="T11" s="144"/>
      <c r="U11" s="144"/>
      <c r="V11" s="144"/>
    </row>
    <row r="12" spans="1:22" s="38" customFormat="1" ht="14" x14ac:dyDescent="0.25">
      <c r="A12" s="67"/>
      <c r="B12" s="153"/>
      <c r="C12" s="154"/>
      <c r="D12" s="150"/>
      <c r="E12" s="148"/>
      <c r="F12" s="189"/>
      <c r="G12" s="189"/>
      <c r="H12" s="189"/>
      <c r="I12" s="189"/>
      <c r="J12" s="67"/>
      <c r="K12" s="190"/>
      <c r="L12" s="190"/>
      <c r="M12" s="190"/>
      <c r="N12" s="190"/>
      <c r="O12" s="190"/>
      <c r="P12" s="144"/>
      <c r="Q12" s="144"/>
      <c r="R12" s="144"/>
      <c r="S12" s="144"/>
      <c r="T12" s="144"/>
      <c r="U12" s="144"/>
      <c r="V12" s="144"/>
    </row>
    <row r="13" spans="1:22" s="38" customFormat="1" ht="14" x14ac:dyDescent="0.25">
      <c r="A13" s="105"/>
      <c r="B13" s="191"/>
      <c r="C13" s="192"/>
      <c r="D13" s="151"/>
      <c r="E13" s="141"/>
      <c r="F13" s="193"/>
      <c r="G13" s="193"/>
      <c r="H13" s="193"/>
      <c r="I13" s="193"/>
      <c r="J13" s="67"/>
      <c r="K13" s="194"/>
      <c r="L13" s="194"/>
      <c r="M13" s="194"/>
      <c r="N13" s="194"/>
      <c r="O13" s="194"/>
      <c r="P13" s="144"/>
      <c r="Q13" s="144"/>
      <c r="R13" s="144"/>
      <c r="S13" s="144"/>
      <c r="T13" s="144"/>
      <c r="U13" s="144"/>
      <c r="V13" s="144"/>
    </row>
    <row r="14" spans="1:22" s="38" customFormat="1" ht="14.5" thickBot="1" x14ac:dyDescent="0.3">
      <c r="A14" s="105"/>
      <c r="B14" s="874" t="s">
        <v>88</v>
      </c>
      <c r="C14" s="874"/>
      <c r="D14" s="273"/>
      <c r="E14" s="141"/>
      <c r="F14" s="195"/>
      <c r="G14" s="195"/>
      <c r="H14" s="195"/>
      <c r="I14" s="195"/>
      <c r="J14" s="67"/>
      <c r="K14" s="196"/>
      <c r="L14" s="196"/>
      <c r="M14" s="196"/>
      <c r="N14" s="196"/>
      <c r="O14" s="196">
        <f>SUM(O11:O13)</f>
        <v>0</v>
      </c>
      <c r="P14" s="144"/>
      <c r="Q14" s="144"/>
      <c r="R14" s="144"/>
      <c r="S14" s="144"/>
      <c r="T14" s="144"/>
      <c r="U14" s="144"/>
      <c r="V14" s="144"/>
    </row>
    <row r="15" spans="1:22" s="38" customFormat="1" ht="14" x14ac:dyDescent="0.25">
      <c r="A15" s="67"/>
      <c r="B15" s="67"/>
      <c r="C15" s="67"/>
      <c r="D15" s="67"/>
      <c r="E15" s="109"/>
      <c r="F15" s="142"/>
      <c r="G15" s="142"/>
      <c r="H15" s="142"/>
      <c r="I15" s="142"/>
      <c r="J15" s="67"/>
      <c r="K15" s="93"/>
      <c r="L15" s="93"/>
      <c r="M15" s="93"/>
      <c r="N15" s="93"/>
      <c r="O15" s="93"/>
      <c r="P15" s="144"/>
      <c r="Q15" s="144"/>
      <c r="R15" s="144"/>
      <c r="S15" s="144"/>
      <c r="T15" s="144"/>
      <c r="U15" s="144"/>
      <c r="V15" s="144"/>
    </row>
    <row r="16" spans="1:22" s="38" customFormat="1" ht="14" x14ac:dyDescent="0.25">
      <c r="A16" s="67"/>
      <c r="B16" s="877" t="s">
        <v>10</v>
      </c>
      <c r="C16" s="877"/>
      <c r="D16" s="157"/>
      <c r="E16" s="148"/>
      <c r="F16" s="200"/>
      <c r="G16" s="200"/>
      <c r="H16" s="200"/>
      <c r="I16" s="200"/>
      <c r="J16" s="67"/>
      <c r="K16" s="143"/>
      <c r="L16" s="143"/>
      <c r="M16" s="143"/>
      <c r="N16" s="143"/>
      <c r="O16" s="143"/>
      <c r="P16" s="144"/>
      <c r="Q16" s="144"/>
      <c r="R16" s="144"/>
      <c r="S16" s="144"/>
      <c r="T16" s="144"/>
      <c r="U16" s="144"/>
      <c r="V16" s="144"/>
    </row>
    <row r="17" spans="1:19" s="38" customFormat="1" ht="14" x14ac:dyDescent="0.25">
      <c r="A17" s="67"/>
      <c r="B17" s="412"/>
      <c r="C17" s="412"/>
      <c r="D17" s="150"/>
      <c r="E17" s="148"/>
      <c r="F17" s="189"/>
      <c r="G17" s="189"/>
      <c r="H17" s="189"/>
      <c r="I17" s="189"/>
      <c r="J17" s="67"/>
      <c r="K17" s="190"/>
      <c r="L17" s="190"/>
      <c r="M17" s="190"/>
      <c r="N17" s="190"/>
      <c r="O17" s="190"/>
      <c r="P17" s="144"/>
      <c r="Q17" s="144"/>
      <c r="R17" s="144"/>
      <c r="S17" s="144"/>
    </row>
    <row r="18" spans="1:19" s="38" customFormat="1" ht="14" x14ac:dyDescent="0.25">
      <c r="A18" s="67"/>
      <c r="B18" s="412"/>
      <c r="C18" s="412"/>
      <c r="D18" s="150"/>
      <c r="E18" s="148"/>
      <c r="F18" s="189"/>
      <c r="G18" s="189"/>
      <c r="H18" s="189"/>
      <c r="I18" s="189"/>
      <c r="J18" s="67"/>
      <c r="K18" s="190"/>
      <c r="L18" s="190"/>
      <c r="M18" s="190"/>
      <c r="N18" s="190"/>
      <c r="O18" s="190"/>
      <c r="P18" s="144"/>
      <c r="Q18" s="144"/>
      <c r="R18" s="144"/>
      <c r="S18" s="144"/>
    </row>
    <row r="19" spans="1:19" s="38" customFormat="1" ht="14" x14ac:dyDescent="0.25">
      <c r="A19" s="67"/>
      <c r="B19" s="191"/>
      <c r="C19" s="192"/>
      <c r="D19" s="151"/>
      <c r="E19" s="148"/>
      <c r="F19" s="193"/>
      <c r="G19" s="193"/>
      <c r="H19" s="193"/>
      <c r="I19" s="193"/>
      <c r="J19" s="67"/>
      <c r="K19" s="143"/>
      <c r="L19" s="143"/>
      <c r="M19" s="143"/>
      <c r="N19" s="143"/>
      <c r="O19" s="143"/>
      <c r="P19" s="144"/>
      <c r="Q19" s="144"/>
      <c r="R19" s="144"/>
      <c r="S19" s="144"/>
    </row>
    <row r="20" spans="1:19" s="38" customFormat="1" ht="14.5" thickBot="1" x14ac:dyDescent="0.3">
      <c r="A20" s="67"/>
      <c r="B20" s="877" t="s">
        <v>89</v>
      </c>
      <c r="C20" s="877"/>
      <c r="D20" s="157"/>
      <c r="E20" s="148"/>
      <c r="F20" s="195"/>
      <c r="G20" s="195"/>
      <c r="H20" s="195"/>
      <c r="I20" s="195"/>
      <c r="J20" s="67"/>
      <c r="K20" s="223">
        <f t="shared" ref="K20" si="0">SUM(K17:K17)</f>
        <v>0</v>
      </c>
      <c r="L20" s="223">
        <f t="shared" ref="L20:P20" si="1">SUM(L17:L17)</f>
        <v>0</v>
      </c>
      <c r="M20" s="223">
        <f t="shared" ref="M20" si="2">SUM(M17:M17)</f>
        <v>0</v>
      </c>
      <c r="N20" s="223">
        <f t="shared" si="1"/>
        <v>0</v>
      </c>
      <c r="O20" s="223">
        <f t="shared" si="1"/>
        <v>0</v>
      </c>
      <c r="P20" s="223">
        <f t="shared" si="1"/>
        <v>0</v>
      </c>
      <c r="Q20" s="144"/>
      <c r="R20" s="144"/>
      <c r="S20" s="144"/>
    </row>
    <row r="21" spans="1:19" s="38" customFormat="1" ht="14" x14ac:dyDescent="0.25">
      <c r="A21" s="67"/>
      <c r="B21" s="67"/>
      <c r="C21" s="67"/>
      <c r="D21" s="67"/>
      <c r="E21" s="109"/>
      <c r="F21" s="142"/>
      <c r="G21" s="142"/>
      <c r="H21" s="142"/>
      <c r="I21" s="142"/>
      <c r="J21" s="67"/>
      <c r="K21" s="93"/>
      <c r="L21" s="93"/>
      <c r="M21" s="93"/>
      <c r="N21" s="93"/>
      <c r="O21" s="93"/>
      <c r="P21" s="144"/>
      <c r="Q21" s="144"/>
      <c r="R21" s="144"/>
      <c r="S21" s="144"/>
    </row>
    <row r="22" spans="1:19" s="38" customFormat="1" ht="14" x14ac:dyDescent="0.25">
      <c r="A22" s="105"/>
      <c r="B22" s="226" t="s">
        <v>11</v>
      </c>
      <c r="C22" s="199"/>
      <c r="D22" s="151"/>
      <c r="E22" s="141"/>
      <c r="F22" s="200"/>
      <c r="G22" s="200"/>
      <c r="H22" s="200"/>
      <c r="I22" s="200"/>
      <c r="J22" s="67"/>
      <c r="K22" s="143"/>
      <c r="L22" s="143"/>
      <c r="M22" s="143"/>
      <c r="N22" s="143"/>
      <c r="O22" s="143"/>
      <c r="P22" s="144"/>
      <c r="Q22" s="144"/>
      <c r="R22" s="144"/>
      <c r="S22" s="144"/>
    </row>
    <row r="23" spans="1:19" s="38" customFormat="1" ht="14" x14ac:dyDescent="0.25">
      <c r="A23" s="105"/>
      <c r="B23" s="69"/>
      <c r="C23" s="70"/>
      <c r="D23" s="150"/>
      <c r="E23" s="188"/>
      <c r="F23" s="92"/>
      <c r="G23" s="92"/>
      <c r="H23" s="92"/>
      <c r="I23" s="92"/>
      <c r="J23" s="67"/>
      <c r="K23" s="190"/>
      <c r="L23" s="190"/>
      <c r="M23" s="190"/>
      <c r="N23" s="190"/>
      <c r="O23" s="190">
        <f>+SUM(K23:N23)</f>
        <v>0</v>
      </c>
      <c r="P23" s="144"/>
      <c r="Q23" s="144"/>
      <c r="R23" s="144"/>
      <c r="S23" s="144"/>
    </row>
    <row r="24" spans="1:19" s="38" customFormat="1" ht="14" x14ac:dyDescent="0.25">
      <c r="A24" s="67"/>
      <c r="B24" s="186"/>
      <c r="C24" s="186"/>
      <c r="D24" s="150"/>
      <c r="E24" s="148"/>
      <c r="F24" s="189"/>
      <c r="G24" s="189"/>
      <c r="H24" s="189"/>
      <c r="I24" s="189"/>
      <c r="J24" s="67"/>
      <c r="K24" s="190"/>
      <c r="L24" s="190"/>
      <c r="M24" s="190"/>
      <c r="N24" s="190"/>
      <c r="O24" s="190"/>
      <c r="P24" s="144"/>
      <c r="Q24" s="144"/>
      <c r="R24" s="144"/>
      <c r="S24" s="144"/>
    </row>
    <row r="25" spans="1:19" s="38" customFormat="1" ht="14" x14ac:dyDescent="0.25">
      <c r="A25" s="105"/>
      <c r="B25" s="191"/>
      <c r="C25" s="192"/>
      <c r="D25" s="151"/>
      <c r="E25" s="141"/>
      <c r="F25" s="193"/>
      <c r="G25" s="193"/>
      <c r="H25" s="193"/>
      <c r="I25" s="193"/>
      <c r="J25" s="67"/>
      <c r="K25" s="194"/>
      <c r="L25" s="194"/>
      <c r="M25" s="194"/>
      <c r="N25" s="194"/>
      <c r="O25" s="194"/>
      <c r="P25" s="144"/>
      <c r="Q25" s="144"/>
      <c r="R25" s="144"/>
      <c r="S25" s="144"/>
    </row>
    <row r="26" spans="1:19" s="38" customFormat="1" ht="14.5" thickBot="1" x14ac:dyDescent="0.3">
      <c r="A26" s="105"/>
      <c r="B26" s="874" t="s">
        <v>90</v>
      </c>
      <c r="C26" s="874"/>
      <c r="D26" s="273"/>
      <c r="E26" s="141"/>
      <c r="F26" s="195"/>
      <c r="G26" s="195"/>
      <c r="H26" s="195"/>
      <c r="I26" s="195"/>
      <c r="J26" s="67"/>
      <c r="K26" s="196"/>
      <c r="L26" s="196"/>
      <c r="M26" s="196"/>
      <c r="N26" s="196"/>
      <c r="O26" s="196">
        <f>SUM(O23:O25)</f>
        <v>0</v>
      </c>
      <c r="P26" s="144"/>
      <c r="Q26" s="144"/>
      <c r="R26" s="144"/>
      <c r="S26" s="144"/>
    </row>
    <row r="27" spans="1:19" s="38" customFormat="1" ht="11.25" customHeight="1" x14ac:dyDescent="0.25">
      <c r="A27" s="67"/>
      <c r="B27" s="67"/>
      <c r="C27" s="67"/>
      <c r="D27" s="67"/>
      <c r="E27" s="109"/>
      <c r="F27" s="142"/>
      <c r="G27" s="142"/>
      <c r="H27" s="142"/>
      <c r="I27" s="142"/>
      <c r="J27" s="67"/>
      <c r="K27" s="93"/>
      <c r="L27" s="93"/>
      <c r="M27" s="93"/>
      <c r="N27" s="93"/>
      <c r="O27" s="93"/>
      <c r="P27" s="144"/>
      <c r="Q27" s="144"/>
      <c r="R27" s="144"/>
      <c r="S27" s="144"/>
    </row>
    <row r="28" spans="1:19" s="38" customFormat="1" ht="14" x14ac:dyDescent="0.25">
      <c r="A28" s="67"/>
      <c r="B28" s="104" t="s">
        <v>91</v>
      </c>
      <c r="C28" s="67"/>
      <c r="D28" s="67"/>
      <c r="E28" s="109"/>
      <c r="F28" s="142"/>
      <c r="G28" s="142"/>
      <c r="H28" s="142"/>
      <c r="I28" s="142"/>
      <c r="J28" s="67"/>
      <c r="K28" s="175"/>
      <c r="L28" s="175"/>
      <c r="M28" s="175"/>
      <c r="N28" s="175"/>
      <c r="O28" s="175"/>
      <c r="P28" s="144"/>
      <c r="Q28" s="144"/>
      <c r="R28" s="144"/>
      <c r="S28" s="144"/>
    </row>
    <row r="29" spans="1:19" s="38" customFormat="1" ht="14" x14ac:dyDescent="0.25">
      <c r="A29" s="67"/>
      <c r="B29" s="186"/>
      <c r="C29" s="186"/>
      <c r="D29" s="150"/>
      <c r="E29" s="723"/>
      <c r="F29" s="189"/>
      <c r="G29" s="189"/>
      <c r="H29" s="189"/>
      <c r="I29" s="189"/>
      <c r="J29" s="67"/>
      <c r="K29" s="190"/>
      <c r="L29" s="190"/>
      <c r="M29" s="190"/>
      <c r="N29" s="190"/>
      <c r="O29" s="190"/>
      <c r="P29" s="144"/>
      <c r="Q29" s="144"/>
      <c r="R29" s="144"/>
      <c r="S29" s="144"/>
    </row>
    <row r="30" spans="1:19" s="38" customFormat="1" ht="14" x14ac:dyDescent="0.25">
      <c r="A30" s="67"/>
      <c r="B30" s="186"/>
      <c r="C30" s="186"/>
      <c r="D30" s="150"/>
      <c r="E30" s="148"/>
      <c r="F30" s="189"/>
      <c r="G30" s="189"/>
      <c r="H30" s="189"/>
      <c r="I30" s="189"/>
      <c r="J30" s="67"/>
      <c r="K30" s="190"/>
      <c r="L30" s="190"/>
      <c r="M30" s="190"/>
      <c r="N30" s="190"/>
      <c r="O30" s="190">
        <f>+SUM(K30:N30)</f>
        <v>0</v>
      </c>
      <c r="P30" s="144"/>
      <c r="Q30" s="144"/>
      <c r="R30" s="144"/>
      <c r="S30" s="144"/>
    </row>
    <row r="31" spans="1:19" s="38" customFormat="1" ht="14" x14ac:dyDescent="0.25">
      <c r="A31" s="67"/>
      <c r="B31" s="191"/>
      <c r="C31" s="192"/>
      <c r="D31" s="151"/>
      <c r="E31" s="148"/>
      <c r="F31" s="193"/>
      <c r="G31" s="193"/>
      <c r="H31" s="193"/>
      <c r="I31" s="193"/>
      <c r="J31" s="67"/>
      <c r="K31" s="194"/>
      <c r="L31" s="194"/>
      <c r="M31" s="194"/>
      <c r="N31" s="194"/>
      <c r="O31" s="194"/>
      <c r="P31" s="144"/>
      <c r="Q31" s="144"/>
      <c r="R31" s="144"/>
      <c r="S31" s="144"/>
    </row>
    <row r="32" spans="1:19" s="38" customFormat="1" ht="14.5" thickBot="1" x14ac:dyDescent="0.3">
      <c r="A32" s="67"/>
      <c r="B32" s="877" t="s">
        <v>94</v>
      </c>
      <c r="C32" s="877"/>
      <c r="D32" s="157"/>
      <c r="E32" s="148"/>
      <c r="F32" s="195">
        <f>SUM(F29:F31)</f>
        <v>0</v>
      </c>
      <c r="G32" s="195">
        <f>SUM(G29:G31)</f>
        <v>0</v>
      </c>
      <c r="H32" s="195">
        <f>SUM(H29:H31)</f>
        <v>0</v>
      </c>
      <c r="I32" s="195">
        <f>SUM(I29:I31)</f>
        <v>0</v>
      </c>
      <c r="J32" s="67"/>
      <c r="K32" s="196"/>
      <c r="L32" s="196"/>
      <c r="M32" s="196"/>
      <c r="N32" s="196"/>
      <c r="O32" s="196">
        <f t="shared" ref="O32" si="3">+SUM(O29:O30)</f>
        <v>0</v>
      </c>
      <c r="P32" s="144"/>
      <c r="Q32" s="144"/>
      <c r="R32" s="144"/>
      <c r="S32" s="144"/>
    </row>
    <row r="33" spans="1:22" s="38" customFormat="1" ht="14" x14ac:dyDescent="0.25">
      <c r="A33" s="67"/>
      <c r="B33" s="157"/>
      <c r="C33" s="157"/>
      <c r="D33" s="60"/>
      <c r="E33" s="65"/>
      <c r="F33" s="99"/>
      <c r="G33" s="99"/>
      <c r="H33" s="99"/>
      <c r="I33" s="99"/>
      <c r="J33" s="39"/>
      <c r="K33" s="143"/>
      <c r="L33" s="143"/>
      <c r="M33" s="143"/>
      <c r="N33" s="143"/>
      <c r="O33" s="143"/>
      <c r="P33" s="144"/>
      <c r="Q33" s="144"/>
      <c r="R33" s="144"/>
      <c r="S33" s="144"/>
      <c r="T33" s="144"/>
      <c r="U33" s="144"/>
      <c r="V33" s="144"/>
    </row>
    <row r="34" spans="1:22" s="38" customFormat="1" ht="14" x14ac:dyDescent="0.25">
      <c r="A34" s="67"/>
      <c r="B34" s="877" t="s">
        <v>141</v>
      </c>
      <c r="C34" s="877"/>
      <c r="D34" s="60"/>
      <c r="E34" s="65"/>
      <c r="F34" s="200"/>
      <c r="G34" s="200"/>
      <c r="H34" s="200"/>
      <c r="I34" s="200"/>
      <c r="J34" s="39"/>
      <c r="K34" s="143"/>
      <c r="L34" s="143"/>
      <c r="M34" s="143"/>
      <c r="N34" s="143"/>
      <c r="O34" s="143"/>
      <c r="P34" s="144"/>
      <c r="Q34" s="144"/>
      <c r="R34" s="144"/>
      <c r="S34" s="144"/>
      <c r="T34" s="144"/>
      <c r="U34" s="144"/>
      <c r="V34" s="144"/>
    </row>
    <row r="35" spans="1:22" s="38" customFormat="1" ht="14" x14ac:dyDescent="0.25">
      <c r="A35" s="67">
        <v>1</v>
      </c>
      <c r="B35" s="734"/>
      <c r="C35" s="643" t="s">
        <v>142</v>
      </c>
      <c r="D35" s="89"/>
      <c r="E35" s="53"/>
      <c r="F35" s="706">
        <v>120</v>
      </c>
      <c r="G35" s="706"/>
      <c r="H35" s="706">
        <v>-120</v>
      </c>
      <c r="I35" s="706"/>
      <c r="J35" s="39"/>
      <c r="K35" s="652">
        <v>2</v>
      </c>
      <c r="L35" s="652"/>
      <c r="M35" s="652">
        <v>-2</v>
      </c>
      <c r="N35" s="652"/>
      <c r="O35" s="652">
        <f>+SUM(K35:N35)</f>
        <v>0</v>
      </c>
      <c r="P35" s="144"/>
      <c r="Q35" s="144"/>
      <c r="R35" s="144"/>
      <c r="S35" s="144"/>
      <c r="T35" s="144"/>
      <c r="U35" s="144"/>
      <c r="V35" s="144"/>
    </row>
    <row r="36" spans="1:22" s="38" customFormat="1" ht="14" x14ac:dyDescent="0.25">
      <c r="A36" s="67">
        <f>A35+1</f>
        <v>2</v>
      </c>
      <c r="B36" s="734"/>
      <c r="C36" s="643" t="s">
        <v>143</v>
      </c>
      <c r="D36" s="89"/>
      <c r="E36" s="48"/>
      <c r="F36" s="706">
        <v>-80</v>
      </c>
      <c r="G36" s="706"/>
      <c r="H36" s="706">
        <v>80</v>
      </c>
      <c r="I36" s="706"/>
      <c r="J36" s="39"/>
      <c r="K36" s="652"/>
      <c r="L36" s="652"/>
      <c r="M36" s="652"/>
      <c r="N36" s="652"/>
      <c r="O36" s="652"/>
      <c r="P36" s="144"/>
      <c r="Q36" s="144"/>
      <c r="R36" s="144"/>
      <c r="S36" s="144"/>
      <c r="T36" s="144"/>
      <c r="U36" s="144"/>
      <c r="V36" s="144"/>
    </row>
    <row r="37" spans="1:22" s="38" customFormat="1" ht="14" x14ac:dyDescent="0.25">
      <c r="A37" s="67">
        <f t="shared" ref="A37:A40" si="4">A36+1</f>
        <v>3</v>
      </c>
      <c r="B37" s="734"/>
      <c r="C37" s="643" t="s">
        <v>144</v>
      </c>
      <c r="D37" s="89"/>
      <c r="E37" s="48"/>
      <c r="F37" s="706">
        <v>-40</v>
      </c>
      <c r="G37" s="706"/>
      <c r="H37" s="706">
        <v>40</v>
      </c>
      <c r="I37" s="706"/>
      <c r="J37" s="39"/>
      <c r="K37" s="652"/>
      <c r="L37" s="652"/>
      <c r="M37" s="652"/>
      <c r="N37" s="652"/>
      <c r="O37" s="652"/>
      <c r="P37" s="144"/>
      <c r="Q37" s="144"/>
      <c r="R37" s="144"/>
      <c r="S37" s="144"/>
      <c r="T37" s="144"/>
      <c r="U37" s="144"/>
      <c r="V37" s="144"/>
    </row>
    <row r="38" spans="1:22" s="38" customFormat="1" ht="14" x14ac:dyDescent="0.25">
      <c r="A38" s="67">
        <f t="shared" si="4"/>
        <v>4</v>
      </c>
      <c r="B38" s="734"/>
      <c r="C38" s="643" t="s">
        <v>145</v>
      </c>
      <c r="D38" s="89"/>
      <c r="E38" s="65"/>
      <c r="F38" s="636">
        <v>150</v>
      </c>
      <c r="G38" s="706"/>
      <c r="H38" s="706"/>
      <c r="I38" s="706"/>
      <c r="J38" s="39"/>
      <c r="K38" s="652">
        <v>3</v>
      </c>
      <c r="L38" s="652"/>
      <c r="M38" s="652"/>
      <c r="N38" s="652"/>
      <c r="O38" s="652">
        <f>+SUM(K38:N38)</f>
        <v>3</v>
      </c>
      <c r="P38" s="144"/>
      <c r="Q38" s="144"/>
      <c r="R38" s="144"/>
      <c r="S38" s="144"/>
      <c r="T38" s="144"/>
      <c r="U38" s="144"/>
      <c r="V38" s="144"/>
    </row>
    <row r="39" spans="1:22" s="38" customFormat="1" ht="14" x14ac:dyDescent="0.25">
      <c r="A39" s="67">
        <f t="shared" si="4"/>
        <v>5</v>
      </c>
      <c r="B39" s="734"/>
      <c r="C39" s="643" t="s">
        <v>146</v>
      </c>
      <c r="D39" s="89"/>
      <c r="E39" s="65"/>
      <c r="F39" s="636">
        <v>-150</v>
      </c>
      <c r="G39" s="706"/>
      <c r="H39" s="706"/>
      <c r="I39" s="706"/>
      <c r="J39" s="39"/>
      <c r="K39" s="652"/>
      <c r="L39" s="652"/>
      <c r="M39" s="652"/>
      <c r="N39" s="652"/>
      <c r="O39" s="652">
        <f>+SUM(K39:N39)</f>
        <v>0</v>
      </c>
      <c r="P39" s="144"/>
      <c r="Q39" s="144"/>
      <c r="R39" s="144"/>
      <c r="S39" s="144"/>
      <c r="T39" s="144"/>
      <c r="U39" s="144"/>
      <c r="V39" s="144"/>
    </row>
    <row r="40" spans="1:22" s="38" customFormat="1" ht="14" x14ac:dyDescent="0.25">
      <c r="A40" s="67">
        <f t="shared" si="4"/>
        <v>6</v>
      </c>
      <c r="B40" s="734"/>
      <c r="C40" s="643" t="s">
        <v>147</v>
      </c>
      <c r="D40" s="89"/>
      <c r="E40" s="65"/>
      <c r="F40" s="636">
        <v>45</v>
      </c>
      <c r="G40" s="706"/>
      <c r="H40" s="706"/>
      <c r="I40" s="706"/>
      <c r="J40" s="39"/>
      <c r="K40" s="652">
        <v>1</v>
      </c>
      <c r="L40" s="652"/>
      <c r="M40" s="652"/>
      <c r="N40" s="652"/>
      <c r="O40" s="652">
        <f>+SUM(K40:N40)</f>
        <v>1</v>
      </c>
      <c r="P40" s="144"/>
      <c r="Q40" s="144"/>
      <c r="R40" s="144"/>
      <c r="S40" s="144"/>
      <c r="T40" s="144"/>
      <c r="U40" s="144"/>
      <c r="V40" s="144"/>
    </row>
    <row r="41" spans="1:22" s="38" customFormat="1" ht="14" x14ac:dyDescent="0.25">
      <c r="A41" s="67"/>
      <c r="B41" s="186"/>
      <c r="C41" s="187"/>
      <c r="D41" s="89"/>
      <c r="E41" s="53"/>
      <c r="F41" s="431"/>
      <c r="G41" s="431"/>
      <c r="H41" s="431"/>
      <c r="I41" s="431"/>
      <c r="J41" s="39"/>
      <c r="K41" s="190"/>
      <c r="L41" s="190"/>
      <c r="M41" s="190"/>
      <c r="N41" s="190"/>
      <c r="O41" s="190"/>
      <c r="P41" s="144"/>
      <c r="Q41" s="144"/>
      <c r="R41" s="144"/>
      <c r="S41" s="144"/>
      <c r="T41" s="144"/>
      <c r="U41" s="144"/>
      <c r="V41" s="144"/>
    </row>
    <row r="42" spans="1:22" s="38" customFormat="1" ht="14" x14ac:dyDescent="0.25">
      <c r="A42" s="67"/>
      <c r="B42" s="186"/>
      <c r="C42" s="187"/>
      <c r="D42" s="150"/>
      <c r="E42" s="148"/>
      <c r="F42" s="189"/>
      <c r="G42" s="189"/>
      <c r="H42" s="189"/>
      <c r="I42" s="189"/>
      <c r="J42" s="67"/>
      <c r="K42" s="190"/>
      <c r="L42" s="190"/>
      <c r="M42" s="190"/>
      <c r="N42" s="190"/>
      <c r="O42" s="190">
        <f>+SUM(K42:N42)</f>
        <v>0</v>
      </c>
      <c r="P42" s="144"/>
      <c r="Q42" s="144"/>
      <c r="R42" s="144"/>
      <c r="S42" s="144"/>
      <c r="T42" s="144"/>
      <c r="U42" s="144"/>
      <c r="V42" s="144"/>
    </row>
    <row r="43" spans="1:22" s="38" customFormat="1" ht="14" x14ac:dyDescent="0.25">
      <c r="A43" s="67"/>
      <c r="B43" s="191"/>
      <c r="C43" s="192"/>
      <c r="D43" s="151"/>
      <c r="E43" s="148"/>
      <c r="F43" s="193"/>
      <c r="G43" s="193"/>
      <c r="H43" s="193"/>
      <c r="I43" s="193"/>
      <c r="J43" s="67"/>
      <c r="K43" s="143"/>
      <c r="L43" s="143"/>
      <c r="M43" s="143"/>
      <c r="N43" s="143"/>
      <c r="O43" s="143"/>
      <c r="P43" s="144"/>
      <c r="Q43" s="144"/>
      <c r="R43" s="144"/>
      <c r="S43" s="144"/>
      <c r="T43" s="144"/>
      <c r="U43" s="144"/>
      <c r="V43" s="144"/>
    </row>
    <row r="44" spans="1:22" s="38" customFormat="1" ht="14.5" thickBot="1" x14ac:dyDescent="0.3">
      <c r="A44" s="67"/>
      <c r="B44" s="874" t="s">
        <v>100</v>
      </c>
      <c r="C44" s="874"/>
      <c r="D44" s="273"/>
      <c r="E44" s="148"/>
      <c r="F44" s="195">
        <f>SUM(F35:F43)</f>
        <v>45</v>
      </c>
      <c r="G44" s="195">
        <f t="shared" ref="G44:I44" si="5">SUM(G35:G43)</f>
        <v>0</v>
      </c>
      <c r="H44" s="195">
        <f t="shared" si="5"/>
        <v>0</v>
      </c>
      <c r="I44" s="195">
        <f t="shared" si="5"/>
        <v>0</v>
      </c>
      <c r="J44" s="67"/>
      <c r="K44" s="196">
        <f>SUM(K35:K43)</f>
        <v>6</v>
      </c>
      <c r="L44" s="196">
        <f t="shared" ref="L44:O44" si="6">SUM(L35:L43)</f>
        <v>0</v>
      </c>
      <c r="M44" s="196">
        <f t="shared" si="6"/>
        <v>-2</v>
      </c>
      <c r="N44" s="196">
        <f t="shared" si="6"/>
        <v>0</v>
      </c>
      <c r="O44" s="196">
        <f t="shared" si="6"/>
        <v>4</v>
      </c>
      <c r="P44" s="144"/>
      <c r="Q44" s="144"/>
      <c r="R44" s="144"/>
      <c r="S44" s="144"/>
      <c r="T44" s="144"/>
      <c r="U44" s="144"/>
      <c r="V44" s="144"/>
    </row>
    <row r="45" spans="1:22" s="31" customFormat="1" ht="14" x14ac:dyDescent="0.25">
      <c r="A45" s="39"/>
      <c r="B45" s="197"/>
      <c r="C45" s="151"/>
      <c r="D45" s="151"/>
      <c r="E45" s="148"/>
      <c r="F45" s="118"/>
      <c r="G45" s="118"/>
      <c r="H45" s="118"/>
      <c r="I45" s="118"/>
      <c r="J45" s="67"/>
      <c r="K45" s="143"/>
      <c r="L45" s="143"/>
      <c r="M45" s="143"/>
      <c r="N45" s="143"/>
      <c r="O45" s="143"/>
      <c r="P45" s="34"/>
      <c r="Q45" s="144"/>
      <c r="R45" s="144"/>
      <c r="S45" s="144"/>
      <c r="T45" s="144"/>
      <c r="U45" s="144"/>
      <c r="V45" s="144"/>
    </row>
    <row r="46" spans="1:22" s="31" customFormat="1" ht="14" x14ac:dyDescent="0.25">
      <c r="A46" s="50"/>
      <c r="B46" s="104" t="s">
        <v>62</v>
      </c>
      <c r="C46" s="67"/>
      <c r="D46" s="67"/>
      <c r="E46" s="109"/>
      <c r="F46" s="118"/>
      <c r="G46" s="118"/>
      <c r="H46" s="118"/>
      <c r="I46" s="118"/>
      <c r="J46" s="67"/>
      <c r="K46" s="143"/>
      <c r="L46" s="143"/>
      <c r="M46" s="143"/>
      <c r="N46" s="143"/>
      <c r="O46" s="143"/>
      <c r="P46" s="34"/>
      <c r="Q46" s="144"/>
      <c r="R46" s="144"/>
      <c r="S46" s="144"/>
      <c r="T46" s="144"/>
      <c r="U46" s="144"/>
      <c r="V46" s="144"/>
    </row>
    <row r="47" spans="1:22" s="38" customFormat="1" ht="14" x14ac:dyDescent="0.25">
      <c r="A47" s="67">
        <v>7</v>
      </c>
      <c r="B47" s="734"/>
      <c r="C47" s="643" t="s">
        <v>147</v>
      </c>
      <c r="D47" s="89"/>
      <c r="E47" s="65"/>
      <c r="F47" s="636">
        <v>-45</v>
      </c>
      <c r="G47" s="706"/>
      <c r="H47" s="706"/>
      <c r="I47" s="706"/>
      <c r="J47" s="39"/>
      <c r="K47" s="652">
        <v>-1</v>
      </c>
      <c r="L47" s="652"/>
      <c r="M47" s="652"/>
      <c r="N47" s="652"/>
      <c r="O47" s="652">
        <f>+SUM(K47:N47)</f>
        <v>-1</v>
      </c>
      <c r="P47" s="144"/>
      <c r="Q47" s="144"/>
      <c r="R47" s="144"/>
      <c r="S47" s="144"/>
      <c r="T47" s="144"/>
      <c r="U47" s="144"/>
      <c r="V47" s="144"/>
    </row>
    <row r="48" spans="1:22" s="38" customFormat="1" ht="14" x14ac:dyDescent="0.25">
      <c r="A48" s="105"/>
      <c r="B48" s="186"/>
      <c r="C48" s="186"/>
      <c r="D48" s="507"/>
      <c r="E48" s="526"/>
      <c r="F48" s="431"/>
      <c r="G48" s="431"/>
      <c r="H48" s="431"/>
      <c r="I48" s="431"/>
      <c r="J48" s="67"/>
      <c r="K48" s="431"/>
      <c r="L48" s="431"/>
      <c r="M48" s="431"/>
      <c r="N48" s="431"/>
      <c r="O48" s="431"/>
      <c r="P48" s="144"/>
      <c r="Q48" s="144"/>
      <c r="R48" s="144"/>
      <c r="S48" s="144"/>
      <c r="T48" s="144"/>
      <c r="U48" s="144"/>
      <c r="V48" s="144"/>
    </row>
    <row r="49" spans="1:22" s="31" customFormat="1" ht="14" x14ac:dyDescent="0.25">
      <c r="A49" s="50"/>
      <c r="B49" s="67"/>
      <c r="C49" s="67"/>
      <c r="D49" s="67"/>
      <c r="E49" s="109"/>
      <c r="F49" s="118"/>
      <c r="G49" s="118"/>
      <c r="H49" s="118"/>
      <c r="I49" s="118"/>
      <c r="J49" s="67"/>
      <c r="K49" s="143"/>
      <c r="L49" s="143"/>
      <c r="M49" s="143"/>
      <c r="N49" s="143"/>
      <c r="O49" s="143"/>
      <c r="P49" s="34"/>
      <c r="Q49" s="144"/>
      <c r="R49" s="144"/>
      <c r="S49" s="144"/>
      <c r="T49" s="144"/>
      <c r="U49" s="144"/>
      <c r="V49" s="144"/>
    </row>
    <row r="50" spans="1:22" s="31" customFormat="1" ht="15.75" customHeight="1" thickBot="1" x14ac:dyDescent="0.3">
      <c r="A50" s="50"/>
      <c r="B50" s="874" t="s">
        <v>105</v>
      </c>
      <c r="C50" s="874"/>
      <c r="D50" s="273"/>
      <c r="E50" s="141"/>
      <c r="F50" s="195">
        <f>SUM(F47:F48)</f>
        <v>-45</v>
      </c>
      <c r="G50" s="195">
        <f t="shared" ref="G50:I50" si="7">SUM(G47:G48)</f>
        <v>0</v>
      </c>
      <c r="H50" s="195">
        <f t="shared" si="7"/>
        <v>0</v>
      </c>
      <c r="I50" s="195">
        <f t="shared" si="7"/>
        <v>0</v>
      </c>
      <c r="J50" s="67"/>
      <c r="K50" s="223">
        <f>SUM(K47:K48)</f>
        <v>-1</v>
      </c>
      <c r="L50" s="223">
        <f t="shared" ref="L50:O50" si="8">SUM(L47:L48)</f>
        <v>0</v>
      </c>
      <c r="M50" s="223">
        <f t="shared" si="8"/>
        <v>0</v>
      </c>
      <c r="N50" s="223">
        <f t="shared" si="8"/>
        <v>0</v>
      </c>
      <c r="O50" s="223">
        <f t="shared" si="8"/>
        <v>-1</v>
      </c>
      <c r="P50" s="34"/>
      <c r="Q50" s="144"/>
      <c r="R50" s="144"/>
      <c r="S50" s="144"/>
      <c r="T50" s="144"/>
      <c r="U50" s="144"/>
      <c r="V50" s="144"/>
    </row>
    <row r="51" spans="1:22" s="31" customFormat="1" ht="15.75" customHeight="1" x14ac:dyDescent="0.25">
      <c r="A51" s="50"/>
      <c r="B51" s="273"/>
      <c r="C51" s="273"/>
      <c r="D51" s="273"/>
      <c r="E51" s="141"/>
      <c r="F51" s="99"/>
      <c r="G51" s="99"/>
      <c r="H51" s="99"/>
      <c r="I51" s="99"/>
      <c r="J51" s="67"/>
      <c r="K51" s="203"/>
      <c r="L51" s="203"/>
      <c r="M51" s="203"/>
      <c r="N51" s="203"/>
      <c r="O51" s="203"/>
      <c r="P51" s="34"/>
      <c r="Q51" s="144"/>
      <c r="R51" s="144"/>
      <c r="S51" s="144"/>
      <c r="T51" s="144"/>
      <c r="U51" s="144"/>
      <c r="V51" s="144"/>
    </row>
    <row r="52" spans="1:22" s="31" customFormat="1" ht="14" x14ac:dyDescent="0.25">
      <c r="A52" s="50"/>
      <c r="B52" s="104" t="s">
        <v>15</v>
      </c>
      <c r="C52" s="67"/>
      <c r="D52" s="67"/>
      <c r="E52" s="109"/>
      <c r="F52" s="118"/>
      <c r="G52" s="118"/>
      <c r="H52" s="118"/>
      <c r="I52" s="118"/>
      <c r="J52" s="67"/>
      <c r="K52" s="143"/>
      <c r="L52" s="143"/>
      <c r="M52" s="143"/>
      <c r="N52" s="143"/>
      <c r="O52" s="143"/>
      <c r="P52" s="34"/>
      <c r="Q52" s="144"/>
      <c r="R52" s="144"/>
      <c r="S52" s="144"/>
      <c r="T52" s="144"/>
      <c r="U52" s="144"/>
      <c r="V52" s="144"/>
    </row>
    <row r="53" spans="1:22" s="38" customFormat="1" ht="14" x14ac:dyDescent="0.25">
      <c r="A53" s="105"/>
      <c r="B53" s="186"/>
      <c r="C53" s="187"/>
      <c r="D53" s="150"/>
      <c r="E53" s="188"/>
      <c r="F53" s="189"/>
      <c r="G53" s="189"/>
      <c r="H53" s="189"/>
      <c r="I53" s="189"/>
      <c r="J53" s="67"/>
      <c r="K53" s="190"/>
      <c r="L53" s="190"/>
      <c r="M53" s="190"/>
      <c r="N53" s="190"/>
      <c r="O53" s="190"/>
      <c r="P53" s="144"/>
      <c r="Q53" s="144"/>
      <c r="R53" s="144"/>
      <c r="S53" s="144"/>
      <c r="T53" s="144"/>
      <c r="U53" s="144"/>
      <c r="V53" s="144"/>
    </row>
    <row r="54" spans="1:22" s="31" customFormat="1" ht="14" x14ac:dyDescent="0.25">
      <c r="A54" s="50"/>
      <c r="B54" s="67"/>
      <c r="C54" s="67"/>
      <c r="D54" s="67"/>
      <c r="E54" s="109"/>
      <c r="F54" s="118"/>
      <c r="G54" s="118"/>
      <c r="H54" s="118"/>
      <c r="I54" s="118"/>
      <c r="J54" s="67"/>
      <c r="K54" s="143"/>
      <c r="L54" s="143"/>
      <c r="M54" s="143"/>
      <c r="N54" s="143"/>
      <c r="O54" s="143"/>
      <c r="P54" s="34"/>
      <c r="Q54" s="144"/>
      <c r="R54" s="144"/>
      <c r="S54" s="144"/>
      <c r="T54" s="144"/>
      <c r="U54" s="144"/>
      <c r="V54" s="144"/>
    </row>
    <row r="55" spans="1:22" s="31" customFormat="1" ht="15.75" customHeight="1" thickBot="1" x14ac:dyDescent="0.3">
      <c r="A55" s="50"/>
      <c r="B55" s="874" t="s">
        <v>111</v>
      </c>
      <c r="C55" s="874"/>
      <c r="D55" s="273"/>
      <c r="E55" s="141"/>
      <c r="F55" s="195">
        <f>SUM(F53:F53)</f>
        <v>0</v>
      </c>
      <c r="G55" s="195"/>
      <c r="H55" s="195"/>
      <c r="I55" s="195"/>
      <c r="J55" s="67"/>
      <c r="K55" s="196">
        <f>SUM(K53:K53)</f>
        <v>0</v>
      </c>
      <c r="L55" s="196"/>
      <c r="M55" s="196"/>
      <c r="N55" s="196"/>
      <c r="O55" s="196">
        <f>SUM(O53:O53)</f>
        <v>0</v>
      </c>
      <c r="P55" s="34"/>
      <c r="Q55" s="144"/>
      <c r="R55" s="144"/>
      <c r="S55" s="144"/>
      <c r="T55" s="144"/>
      <c r="U55" s="144"/>
      <c r="V55" s="144"/>
    </row>
    <row r="56" spans="1:22" s="31" customFormat="1" ht="15.75" customHeight="1" thickBot="1" x14ac:dyDescent="0.3">
      <c r="A56" s="50"/>
      <c r="B56" s="273"/>
      <c r="C56" s="273"/>
      <c r="D56" s="273"/>
      <c r="E56" s="141"/>
      <c r="F56" s="195"/>
      <c r="G56" s="195"/>
      <c r="H56" s="195"/>
      <c r="I56" s="195"/>
      <c r="J56" s="67"/>
      <c r="K56" s="196"/>
      <c r="L56" s="196"/>
      <c r="M56" s="196"/>
      <c r="N56" s="196"/>
      <c r="O56" s="196"/>
      <c r="P56" s="34"/>
      <c r="Q56" s="144"/>
      <c r="R56" s="144"/>
      <c r="S56" s="144"/>
      <c r="T56" s="144"/>
      <c r="U56" s="144"/>
      <c r="V56" s="144"/>
    </row>
    <row r="57" spans="1:22" s="31" customFormat="1" ht="14.5" thickBot="1" x14ac:dyDescent="0.3">
      <c r="A57" s="39"/>
      <c r="B57" s="882" t="s">
        <v>579</v>
      </c>
      <c r="C57" s="882"/>
      <c r="D57" s="60"/>
      <c r="E57" s="65"/>
      <c r="F57" s="185">
        <f>SUM(F8,F14,F20,F26,F32,F44,F50,F55)</f>
        <v>0</v>
      </c>
      <c r="G57" s="185">
        <f>SUM(G8,G14,G20,G26,G32,G44,G50,G55)</f>
        <v>0</v>
      </c>
      <c r="H57" s="185">
        <f>SUM(H8,H14,H20,H26,H32,H44,H50,H55)</f>
        <v>0</v>
      </c>
      <c r="I57" s="185">
        <f>SUM(I8,I14,I20,I26,I32,I44,I50,I55)</f>
        <v>0</v>
      </c>
      <c r="J57" s="185"/>
      <c r="K57" s="623">
        <f>SUM(K8,K14,K20,K26,K32,K44,K50,K55)</f>
        <v>5</v>
      </c>
      <c r="L57" s="623">
        <f>SUM(L8,L14,L20,L26,L32,L44,L50,L55)</f>
        <v>0</v>
      </c>
      <c r="M57" s="623">
        <f>SUM(M8,M14,M20,M26,M32,M44,M50,M55)</f>
        <v>-2</v>
      </c>
      <c r="N57" s="623">
        <f>SUM(N8,N14,N20,N26,N32,N44,N50,N55)</f>
        <v>0</v>
      </c>
      <c r="O57" s="623">
        <f>SUM(O8,O14,O20,O26,O32,O44,O50,O55)</f>
        <v>3</v>
      </c>
      <c r="P57" s="712"/>
      <c r="Q57" s="144"/>
      <c r="R57" s="144"/>
      <c r="S57" s="144"/>
      <c r="T57" s="144"/>
      <c r="U57" s="144"/>
      <c r="V57" s="144"/>
    </row>
    <row r="58" spans="1:22" s="31" customFormat="1" ht="14" hidden="1" x14ac:dyDescent="0.25">
      <c r="A58" s="39"/>
      <c r="B58" s="60"/>
      <c r="C58" s="39" t="s">
        <v>112</v>
      </c>
      <c r="D58" s="60"/>
      <c r="E58" s="65"/>
      <c r="F58" s="139">
        <f t="shared" ref="F58" si="9">E58+F57</f>
        <v>0</v>
      </c>
      <c r="G58" s="139" t="e">
        <f>#REF!+G57</f>
        <v>#REF!</v>
      </c>
      <c r="H58" s="139" t="e">
        <f>#REF!+H57</f>
        <v>#REF!</v>
      </c>
      <c r="I58" s="139" t="e">
        <f>G58+I57</f>
        <v>#REF!</v>
      </c>
      <c r="J58" s="39"/>
      <c r="K58" s="61"/>
      <c r="L58" s="61"/>
      <c r="M58" s="61"/>
      <c r="N58" s="61"/>
      <c r="O58" s="61"/>
      <c r="P58" s="34"/>
      <c r="Q58" s="144"/>
      <c r="R58" s="144"/>
      <c r="S58" s="144"/>
      <c r="T58" s="144"/>
      <c r="U58" s="144"/>
      <c r="V58" s="144"/>
    </row>
    <row r="59" spans="1:22" s="31" customFormat="1" ht="14" hidden="1" x14ac:dyDescent="0.25">
      <c r="A59" s="39"/>
      <c r="B59" s="60"/>
      <c r="C59" s="39"/>
      <c r="D59" s="60"/>
      <c r="E59" s="65"/>
      <c r="F59" s="139"/>
      <c r="G59" s="139"/>
      <c r="H59" s="139"/>
      <c r="I59" s="139"/>
      <c r="J59" s="39"/>
      <c r="K59" s="61"/>
      <c r="L59" s="61"/>
      <c r="M59" s="61"/>
      <c r="N59" s="61"/>
      <c r="O59" s="61"/>
      <c r="P59" s="34"/>
      <c r="Q59" s="144"/>
      <c r="R59" s="144"/>
      <c r="S59" s="144"/>
      <c r="T59" s="144"/>
      <c r="U59" s="144"/>
      <c r="V59" s="144"/>
    </row>
    <row r="60" spans="1:22" s="31" customFormat="1" ht="14" x14ac:dyDescent="0.25">
      <c r="A60" s="39"/>
      <c r="B60" s="60"/>
      <c r="C60" s="39"/>
      <c r="D60" s="60"/>
      <c r="E60" s="65"/>
      <c r="F60" s="139"/>
      <c r="G60" s="139"/>
      <c r="H60" s="139"/>
      <c r="I60" s="139"/>
      <c r="J60" s="39"/>
      <c r="K60" s="61"/>
      <c r="L60" s="61"/>
      <c r="M60" s="61"/>
      <c r="N60" s="61"/>
      <c r="O60" s="61"/>
      <c r="P60" s="34"/>
      <c r="Q60" s="144"/>
      <c r="R60" s="144"/>
      <c r="S60" s="144"/>
      <c r="T60" s="144"/>
      <c r="U60" s="144"/>
      <c r="V60" s="144"/>
    </row>
    <row r="61" spans="1:22" s="31" customFormat="1" ht="14" x14ac:dyDescent="0.25">
      <c r="A61" s="39"/>
      <c r="B61" s="644"/>
      <c r="C61" s="41" t="s">
        <v>4</v>
      </c>
      <c r="D61" s="41"/>
      <c r="E61" s="63"/>
      <c r="F61" s="39"/>
      <c r="G61" s="39"/>
      <c r="H61" s="39"/>
      <c r="I61" s="39"/>
      <c r="J61" s="39"/>
      <c r="K61" s="39"/>
      <c r="L61" s="39"/>
      <c r="M61" s="39"/>
      <c r="N61" s="39"/>
      <c r="O61" s="39"/>
      <c r="P61" s="34"/>
      <c r="Q61" s="144"/>
      <c r="R61" s="144"/>
      <c r="S61" s="144"/>
      <c r="T61" s="144"/>
      <c r="U61" s="144"/>
      <c r="V61" s="144"/>
    </row>
    <row r="62" spans="1:22" s="31" customFormat="1" ht="14" x14ac:dyDescent="0.25">
      <c r="A62" s="39"/>
      <c r="B62" s="637"/>
      <c r="C62" s="41" t="s">
        <v>5</v>
      </c>
      <c r="D62" s="39"/>
      <c r="E62" s="63"/>
      <c r="F62" s="39"/>
      <c r="G62" s="39"/>
      <c r="H62" s="39"/>
      <c r="I62" s="39"/>
      <c r="J62" s="39"/>
      <c r="K62" s="39"/>
      <c r="L62" s="39"/>
      <c r="M62" s="39"/>
      <c r="N62" s="39"/>
      <c r="O62" s="39"/>
      <c r="P62" s="34"/>
      <c r="Q62" s="144"/>
      <c r="R62" s="144"/>
      <c r="S62" s="144"/>
      <c r="T62" s="144"/>
      <c r="U62" s="144"/>
      <c r="V62" s="144"/>
    </row>
    <row r="63" spans="1:22" x14ac:dyDescent="0.25">
      <c r="E63" s="35"/>
    </row>
    <row r="64" spans="1:22" ht="12" hidden="1" customHeight="1" x14ac:dyDescent="0.25">
      <c r="E64" s="35"/>
    </row>
    <row r="65" spans="1:10" ht="13" hidden="1" x14ac:dyDescent="0.25">
      <c r="A65" s="34"/>
      <c r="B65" s="34"/>
      <c r="C65" s="112" t="s">
        <v>49</v>
      </c>
      <c r="D65" s="112"/>
      <c r="E65" s="113" t="s">
        <v>50</v>
      </c>
      <c r="F65" s="125" t="s">
        <v>53</v>
      </c>
      <c r="G65" s="125" t="s">
        <v>140</v>
      </c>
      <c r="H65" s="125" t="s">
        <v>140</v>
      </c>
      <c r="I65" s="125" t="s">
        <v>140</v>
      </c>
      <c r="J65" s="34"/>
    </row>
    <row r="66" spans="1:10" ht="13" hidden="1" x14ac:dyDescent="0.25">
      <c r="A66" s="34"/>
      <c r="B66" s="34"/>
      <c r="C66" s="112"/>
      <c r="D66" s="112"/>
      <c r="E66" s="115" t="s">
        <v>54</v>
      </c>
      <c r="F66" s="204">
        <f t="shared" ref="F66:I68" si="10">SUMIF($E$17:$E$17,$E66,F$17:F$17)</f>
        <v>0</v>
      </c>
      <c r="G66" s="204">
        <f t="shared" si="10"/>
        <v>0</v>
      </c>
      <c r="H66" s="204">
        <f t="shared" si="10"/>
        <v>0</v>
      </c>
      <c r="I66" s="204">
        <f t="shared" si="10"/>
        <v>0</v>
      </c>
      <c r="J66" s="116"/>
    </row>
    <row r="67" spans="1:10" ht="13" hidden="1" x14ac:dyDescent="0.25">
      <c r="A67" s="34"/>
      <c r="B67" s="34"/>
      <c r="C67" s="112"/>
      <c r="D67" s="112"/>
      <c r="E67" s="115" t="s">
        <v>55</v>
      </c>
      <c r="F67" s="204">
        <f t="shared" si="10"/>
        <v>0</v>
      </c>
      <c r="G67" s="204">
        <f t="shared" si="10"/>
        <v>0</v>
      </c>
      <c r="H67" s="204">
        <f t="shared" si="10"/>
        <v>0</v>
      </c>
      <c r="I67" s="204">
        <f t="shared" si="10"/>
        <v>0</v>
      </c>
      <c r="J67" s="116"/>
    </row>
    <row r="68" spans="1:10" ht="13" hidden="1" x14ac:dyDescent="0.25">
      <c r="A68" s="34"/>
      <c r="B68" s="34"/>
      <c r="C68" s="112"/>
      <c r="D68" s="112"/>
      <c r="E68" s="115" t="s">
        <v>56</v>
      </c>
      <c r="F68" s="204">
        <f t="shared" si="10"/>
        <v>0</v>
      </c>
      <c r="G68" s="204">
        <f t="shared" si="10"/>
        <v>0</v>
      </c>
      <c r="H68" s="204">
        <f t="shared" si="10"/>
        <v>0</v>
      </c>
      <c r="I68" s="204">
        <f t="shared" si="10"/>
        <v>0</v>
      </c>
      <c r="J68" s="307"/>
    </row>
    <row r="69" spans="1:10" ht="13" hidden="1" x14ac:dyDescent="0.3">
      <c r="A69" s="34"/>
      <c r="B69" s="34"/>
      <c r="C69" s="112"/>
      <c r="D69" s="112"/>
      <c r="E69" s="114" t="s">
        <v>57</v>
      </c>
      <c r="F69" s="117">
        <f>SUM(F66:F68)</f>
        <v>0</v>
      </c>
      <c r="G69" s="117">
        <f>SUM(G66:G68)</f>
        <v>0</v>
      </c>
      <c r="H69" s="117">
        <f>SUM(H66:H68)</f>
        <v>0</v>
      </c>
      <c r="I69" s="117">
        <f>SUM(I66:I68)</f>
        <v>0</v>
      </c>
      <c r="J69" s="27"/>
    </row>
    <row r="70" spans="1:10" ht="13" hidden="1" x14ac:dyDescent="0.25">
      <c r="A70" s="34"/>
      <c r="B70" s="34"/>
      <c r="C70" s="112"/>
      <c r="D70" s="112"/>
      <c r="E70" s="35"/>
      <c r="F70" s="34"/>
      <c r="G70" s="34"/>
      <c r="H70" s="34"/>
      <c r="I70" s="34"/>
      <c r="J70" s="34"/>
    </row>
    <row r="71" spans="1:10" ht="13" hidden="1" x14ac:dyDescent="0.25">
      <c r="A71" s="34"/>
      <c r="B71" s="34"/>
      <c r="C71" s="112" t="s">
        <v>12</v>
      </c>
      <c r="D71" s="112"/>
      <c r="E71" s="113" t="s">
        <v>50</v>
      </c>
      <c r="F71" s="125" t="s">
        <v>53</v>
      </c>
      <c r="G71" s="125" t="s">
        <v>140</v>
      </c>
      <c r="H71" s="125" t="s">
        <v>140</v>
      </c>
      <c r="I71" s="125" t="s">
        <v>140</v>
      </c>
      <c r="J71" s="34"/>
    </row>
    <row r="72" spans="1:10" ht="13" hidden="1" x14ac:dyDescent="0.25">
      <c r="A72" s="34"/>
      <c r="B72" s="34"/>
      <c r="C72" s="112"/>
      <c r="D72" s="112"/>
      <c r="E72" s="115" t="s">
        <v>54</v>
      </c>
      <c r="F72" s="204">
        <f t="shared" ref="F72:I74" si="11">SUMIF($E$29:$E$30,$E72,F$29:F$30)</f>
        <v>0</v>
      </c>
      <c r="G72" s="204">
        <f t="shared" si="11"/>
        <v>0</v>
      </c>
      <c r="H72" s="204">
        <f t="shared" si="11"/>
        <v>0</v>
      </c>
      <c r="I72" s="204">
        <f t="shared" si="11"/>
        <v>0</v>
      </c>
      <c r="J72" s="116"/>
    </row>
    <row r="73" spans="1:10" ht="13" hidden="1" x14ac:dyDescent="0.25">
      <c r="A73" s="34"/>
      <c r="B73" s="34"/>
      <c r="C73" s="112"/>
      <c r="D73" s="112"/>
      <c r="E73" s="115" t="s">
        <v>55</v>
      </c>
      <c r="F73" s="204">
        <f t="shared" si="11"/>
        <v>0</v>
      </c>
      <c r="G73" s="204">
        <f t="shared" si="11"/>
        <v>0</v>
      </c>
      <c r="H73" s="204">
        <f t="shared" si="11"/>
        <v>0</v>
      </c>
      <c r="I73" s="204">
        <f t="shared" si="11"/>
        <v>0</v>
      </c>
      <c r="J73" s="116"/>
    </row>
    <row r="74" spans="1:10" ht="13" hidden="1" x14ac:dyDescent="0.25">
      <c r="A74" s="34"/>
      <c r="B74" s="34"/>
      <c r="C74" s="112"/>
      <c r="D74" s="112"/>
      <c r="E74" s="115" t="s">
        <v>56</v>
      </c>
      <c r="F74" s="204">
        <f t="shared" si="11"/>
        <v>0</v>
      </c>
      <c r="G74" s="204">
        <f t="shared" si="11"/>
        <v>0</v>
      </c>
      <c r="H74" s="204">
        <f t="shared" si="11"/>
        <v>0</v>
      </c>
      <c r="I74" s="204">
        <f t="shared" si="11"/>
        <v>0</v>
      </c>
      <c r="J74" s="116"/>
    </row>
    <row r="75" spans="1:10" ht="13" hidden="1" x14ac:dyDescent="0.3">
      <c r="A75" s="34"/>
      <c r="B75" s="34"/>
      <c r="C75" s="112"/>
      <c r="D75" s="112"/>
      <c r="E75" s="114" t="s">
        <v>57</v>
      </c>
      <c r="F75" s="117">
        <f>SUM(F72:F74)</f>
        <v>0</v>
      </c>
      <c r="G75" s="117">
        <f>SUM(G72:G74)</f>
        <v>0</v>
      </c>
      <c r="H75" s="117">
        <f>SUM(H72:H74)</f>
        <v>0</v>
      </c>
      <c r="I75" s="117">
        <f>SUM(I72:I74)</f>
        <v>0</v>
      </c>
      <c r="J75" s="27"/>
    </row>
    <row r="76" spans="1:10" ht="13" hidden="1" x14ac:dyDescent="0.25">
      <c r="A76" s="34"/>
      <c r="B76" s="34"/>
      <c r="C76" s="112"/>
      <c r="D76" s="112"/>
      <c r="E76" s="35"/>
      <c r="F76" s="34"/>
      <c r="G76" s="34"/>
      <c r="H76" s="34"/>
      <c r="I76" s="34"/>
      <c r="J76" s="34"/>
    </row>
    <row r="77" spans="1:10" ht="13" hidden="1" x14ac:dyDescent="0.25">
      <c r="A77" s="34"/>
      <c r="B77" s="34"/>
      <c r="C77" s="112" t="s">
        <v>58</v>
      </c>
      <c r="D77" s="112"/>
      <c r="E77" s="113" t="s">
        <v>50</v>
      </c>
      <c r="F77" s="125" t="s">
        <v>53</v>
      </c>
      <c r="G77" s="125" t="s">
        <v>140</v>
      </c>
      <c r="H77" s="125" t="s">
        <v>140</v>
      </c>
      <c r="I77" s="125" t="s">
        <v>140</v>
      </c>
      <c r="J77" s="34"/>
    </row>
    <row r="78" spans="1:10" hidden="1" x14ac:dyDescent="0.25">
      <c r="A78" s="34"/>
      <c r="B78" s="34"/>
      <c r="C78" s="34"/>
      <c r="D78" s="34"/>
      <c r="E78" s="115" t="s">
        <v>54</v>
      </c>
      <c r="F78" s="204">
        <f t="shared" ref="F78:I80" si="12">SUMIF($E$53:$E$53,$E79,F$53:F$53)</f>
        <v>0</v>
      </c>
      <c r="G78" s="204">
        <f t="shared" si="12"/>
        <v>0</v>
      </c>
      <c r="H78" s="204">
        <f t="shared" si="12"/>
        <v>0</v>
      </c>
      <c r="I78" s="204">
        <f t="shared" si="12"/>
        <v>0</v>
      </c>
      <c r="J78" s="116"/>
    </row>
    <row r="79" spans="1:10" hidden="1" x14ac:dyDescent="0.25">
      <c r="A79" s="34"/>
      <c r="B79" s="34"/>
      <c r="C79" s="34"/>
      <c r="D79" s="34"/>
      <c r="E79" s="115" t="s">
        <v>55</v>
      </c>
      <c r="F79" s="204">
        <f t="shared" si="12"/>
        <v>0</v>
      </c>
      <c r="G79" s="204">
        <f t="shared" si="12"/>
        <v>0</v>
      </c>
      <c r="H79" s="204">
        <f t="shared" si="12"/>
        <v>0</v>
      </c>
      <c r="I79" s="204">
        <f t="shared" si="12"/>
        <v>0</v>
      </c>
      <c r="J79" s="116"/>
    </row>
    <row r="80" spans="1:10" hidden="1" x14ac:dyDescent="0.25">
      <c r="A80" s="34"/>
      <c r="B80" s="34"/>
      <c r="C80" s="34"/>
      <c r="D80" s="34"/>
      <c r="E80" s="115" t="s">
        <v>56</v>
      </c>
      <c r="F80" s="204">
        <f t="shared" si="12"/>
        <v>0</v>
      </c>
      <c r="G80" s="204">
        <f t="shared" si="12"/>
        <v>0</v>
      </c>
      <c r="H80" s="204">
        <f t="shared" si="12"/>
        <v>0</v>
      </c>
      <c r="I80" s="204">
        <f t="shared" si="12"/>
        <v>0</v>
      </c>
      <c r="J80" s="116"/>
    </row>
    <row r="81" spans="1:10" ht="13" hidden="1" x14ac:dyDescent="0.3">
      <c r="A81" s="34"/>
      <c r="B81" s="34"/>
      <c r="C81" s="34"/>
      <c r="D81" s="34"/>
      <c r="E81" s="114" t="s">
        <v>57</v>
      </c>
      <c r="F81" s="117">
        <f>SUM(F78:F80)</f>
        <v>0</v>
      </c>
      <c r="G81" s="117">
        <f>SUM(G78:G80)</f>
        <v>0</v>
      </c>
      <c r="H81" s="117">
        <f>SUM(H78:H80)</f>
        <v>0</v>
      </c>
      <c r="I81" s="117">
        <f>SUM(I78:I80)</f>
        <v>0</v>
      </c>
      <c r="J81" s="27"/>
    </row>
    <row r="82" spans="1:10" hidden="1" x14ac:dyDescent="0.25">
      <c r="A82" s="34"/>
      <c r="B82" s="34"/>
      <c r="C82" s="34"/>
      <c r="D82" s="34"/>
      <c r="E82" s="35"/>
      <c r="F82" s="34"/>
      <c r="G82" s="34"/>
      <c r="H82" s="34"/>
      <c r="I82" s="34"/>
      <c r="J82" s="34"/>
    </row>
    <row r="83" spans="1:10" ht="14" hidden="1" x14ac:dyDescent="0.25">
      <c r="A83" s="39"/>
      <c r="B83" s="39"/>
      <c r="C83" s="39"/>
      <c r="D83" s="39"/>
      <c r="E83" s="63"/>
      <c r="F83" s="39"/>
      <c r="G83" s="39"/>
      <c r="H83" s="39"/>
      <c r="I83" s="39"/>
      <c r="J83" s="39"/>
    </row>
    <row r="84" spans="1:10" hidden="1" x14ac:dyDescent="0.25">
      <c r="B84" s="132" t="s">
        <v>113</v>
      </c>
      <c r="C84" s="132"/>
      <c r="D84" s="132"/>
      <c r="E84" s="128"/>
      <c r="F84" s="134">
        <v>0</v>
      </c>
      <c r="G84" s="134">
        <v>0</v>
      </c>
      <c r="H84" s="134">
        <v>0</v>
      </c>
      <c r="I84" s="134">
        <v>0</v>
      </c>
    </row>
    <row r="85" spans="1:10" hidden="1" x14ac:dyDescent="0.25">
      <c r="B85" s="132"/>
      <c r="C85" s="132"/>
      <c r="D85" s="132"/>
      <c r="E85" s="128"/>
      <c r="F85" s="132"/>
      <c r="G85" s="132"/>
      <c r="H85" s="132"/>
      <c r="I85" s="132"/>
    </row>
    <row r="86" spans="1:10" hidden="1" x14ac:dyDescent="0.25">
      <c r="B86" s="132" t="s">
        <v>114</v>
      </c>
      <c r="C86" s="132"/>
      <c r="D86" s="132"/>
      <c r="E86" s="128"/>
      <c r="F86" s="129">
        <f t="shared" ref="F86" si="13">F57-F84</f>
        <v>0</v>
      </c>
      <c r="G86" s="129">
        <f t="shared" ref="G86" si="14">G57-G84</f>
        <v>0</v>
      </c>
      <c r="H86" s="129">
        <f t="shared" ref="H86:I86" si="15">H57-H84</f>
        <v>0</v>
      </c>
      <c r="I86" s="129">
        <f t="shared" si="15"/>
        <v>0</v>
      </c>
    </row>
    <row r="87" spans="1:10" hidden="1" x14ac:dyDescent="0.25">
      <c r="E87" s="35"/>
    </row>
    <row r="88" spans="1:10" hidden="1" x14ac:dyDescent="0.25">
      <c r="E88" s="35"/>
    </row>
    <row r="89" spans="1:10" hidden="1" x14ac:dyDescent="0.25">
      <c r="E89" s="35"/>
    </row>
    <row r="90" spans="1:10" x14ac:dyDescent="0.25">
      <c r="E90" s="35"/>
    </row>
    <row r="91" spans="1:10" x14ac:dyDescent="0.25">
      <c r="E91" s="35"/>
    </row>
    <row r="92" spans="1:10" x14ac:dyDescent="0.25">
      <c r="E92" s="35"/>
    </row>
    <row r="93" spans="1:10" x14ac:dyDescent="0.25">
      <c r="E93" s="35"/>
    </row>
    <row r="94" spans="1:10" x14ac:dyDescent="0.25">
      <c r="E94" s="35"/>
    </row>
  </sheetData>
  <customSheetViews>
    <customSheetView guid="{242A1D50-B023-4375-88F3-03330C83BB86}" scale="90" showPageBreaks="1" showGridLines="0" fitToPage="1" printArea="1">
      <pane ySplit="3" topLeftCell="A4" activePane="bottomLeft" state="frozen"/>
      <selection pane="bottomLeft" activeCell="B50" sqref="B50:C50"/>
      <rowBreaks count="2" manualBreakCount="2">
        <brk id="29" max="15" man="1"/>
        <brk id="53" max="16383" man="1"/>
      </rowBreaks>
      <pageMargins left="0" right="0" top="0" bottom="0" header="0" footer="0"/>
      <pageSetup paperSize="9" scale="73"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90" showGridLines="0" fitToPage="1" topLeftCell="D1">
      <pane ySplit="3" topLeftCell="A81" activePane="bottomLeft" state="frozen"/>
      <selection pane="bottomLeft" activeCell="H37" sqref="H37"/>
      <rowBreaks count="2" manualBreakCount="2">
        <brk id="29" max="15" man="1"/>
        <brk id="53" max="16383" man="1"/>
      </rowBreaks>
      <pageMargins left="0" right="0" top="0" bottom="0" header="0" footer="0"/>
      <pageSetup paperSize="9" scale="73"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90" showGridLines="0" fitToPage="1">
      <pane ySplit="3" topLeftCell="A4" activePane="bottomLeft" state="frozen"/>
      <selection pane="bottomLeft" activeCell="H37" sqref="H37"/>
      <rowBreaks count="2" manualBreakCount="2">
        <brk id="29" max="15" man="1"/>
        <brk id="53" max="16383" man="1"/>
      </rowBreaks>
      <pageMargins left="0" right="0" top="0" bottom="0" header="0" footer="0"/>
      <pageSetup paperSize="9" scale="73"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90" showGridLines="0" fitToPage="1" topLeftCell="D1">
      <pane ySplit="3" topLeftCell="A81" activePane="bottomLeft" state="frozen"/>
      <selection pane="bottomLeft" activeCell="H37" sqref="H37"/>
      <rowBreaks count="2" manualBreakCount="2">
        <brk id="29" max="15" man="1"/>
        <brk id="53" max="16383" man="1"/>
      </rowBreaks>
      <pageMargins left="0" right="0" top="0" bottom="0" header="0" footer="0"/>
      <pageSetup paperSize="9" scale="73"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90" showGridLines="0" fitToPage="1" topLeftCell="D1">
      <pane ySplit="3" topLeftCell="A81" activePane="bottomLeft" state="frozen"/>
      <selection pane="bottomLeft" activeCell="H37" sqref="H37"/>
      <rowBreaks count="2" manualBreakCount="2">
        <brk id="29" max="15" man="1"/>
        <brk id="53" max="16383" man="1"/>
      </rowBreaks>
      <pageMargins left="0" right="0" top="0" bottom="0" header="0" footer="0"/>
      <pageSetup paperSize="9" scale="73"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90" showGridLines="0" fitToPage="1">
      <pane ySplit="3" topLeftCell="A34" activePane="bottomLeft" state="frozen"/>
      <selection pane="bottomLeft" activeCell="V44" sqref="V44"/>
      <rowBreaks count="2" manualBreakCount="2">
        <brk id="29" max="15" man="1"/>
        <brk id="53" max="16383" man="1"/>
      </rowBreaks>
      <pageMargins left="0" right="0" top="0" bottom="0" header="0" footer="0"/>
      <pageSetup paperSize="9" scale="73"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90" showPageBreaks="1" showGridLines="0" fitToPage="1" printArea="1" topLeftCell="D1">
      <pane ySplit="3" topLeftCell="A81" activePane="bottomLeft" state="frozen"/>
      <selection pane="bottomLeft" activeCell="H37" sqref="H37"/>
      <rowBreaks count="2" manualBreakCount="2">
        <brk id="29" max="15" man="1"/>
        <brk id="53" max="16383" man="1"/>
      </rowBreaks>
      <pageMargins left="0" right="0" top="0" bottom="0" header="0" footer="0"/>
      <pageSetup paperSize="9" scale="73" fitToHeight="0" orientation="landscape" r:id="rId7"/>
      <headerFooter alignWithMargins="0">
        <oddHeader>&amp;C&amp;"Arial,Bold"General Fund Budget Proposals Summary&amp;R&amp;"Arial,Bold"Appendix 3</oddHeader>
        <oddFooter>&amp;C&amp;P of &amp;N</oddFooter>
      </headerFooter>
    </customSheetView>
  </customSheetViews>
  <mergeCells count="15">
    <mergeCell ref="B14:C14"/>
    <mergeCell ref="B1:G1"/>
    <mergeCell ref="K1:L1"/>
    <mergeCell ref="K2:O2"/>
    <mergeCell ref="B5:C5"/>
    <mergeCell ref="B8:C8"/>
    <mergeCell ref="B44:C44"/>
    <mergeCell ref="B57:C57"/>
    <mergeCell ref="B16:C16"/>
    <mergeCell ref="B20:C20"/>
    <mergeCell ref="B26:C26"/>
    <mergeCell ref="B32:C32"/>
    <mergeCell ref="B34:C34"/>
    <mergeCell ref="B50:C50"/>
    <mergeCell ref="B55:C55"/>
  </mergeCells>
  <conditionalFormatting sqref="E55:E60">
    <cfRule type="cellIs" dxfId="151" priority="118" stopIfTrue="1" operator="equal">
      <formula>0</formula>
    </cfRule>
  </conditionalFormatting>
  <conditionalFormatting sqref="E5:I8 K8:O8 E11:I14 K14:O14 E16:E20 O17:O18 F17:I20 K20:P20 E22:I26 K26:O26 K32:O32 K44:O44 K48:O48 E50:I51 K50:O51 E53:I53 K55:O56 F57:O57 K58:O60 F84:I84">
    <cfRule type="cellIs" dxfId="150" priority="11" stopIfTrue="1" operator="equal">
      <formula>0</formula>
    </cfRule>
  </conditionalFormatting>
  <conditionalFormatting sqref="E29:I45">
    <cfRule type="cellIs" dxfId="149" priority="4" stopIfTrue="1" operator="equal">
      <formula>0</formula>
    </cfRule>
  </conditionalFormatting>
  <conditionalFormatting sqref="E47:I48">
    <cfRule type="cellIs" dxfId="148" priority="2" stopIfTrue="1" operator="equal">
      <formula>0</formula>
    </cfRule>
  </conditionalFormatting>
  <conditionalFormatting sqref="F16:F17">
    <cfRule type="cellIs" dxfId="147" priority="8" stopIfTrue="1" operator="equal">
      <formula>0</formula>
    </cfRule>
  </conditionalFormatting>
  <conditionalFormatting sqref="F55:I56">
    <cfRule type="cellIs" dxfId="146" priority="6" stopIfTrue="1" operator="equal">
      <formula>0</formula>
    </cfRule>
  </conditionalFormatting>
  <conditionalFormatting sqref="F58:I60">
    <cfRule type="cellIs" dxfId="145" priority="7" stopIfTrue="1" operator="equal">
      <formula>0</formula>
    </cfRule>
  </conditionalFormatting>
  <conditionalFormatting sqref="G16:I16">
    <cfRule type="cellIs" dxfId="144" priority="70" stopIfTrue="1" operator="equal">
      <formula>0</formula>
    </cfRule>
  </conditionalFormatting>
  <conditionalFormatting sqref="O6">
    <cfRule type="cellIs" dxfId="143" priority="331" stopIfTrue="1" operator="equal">
      <formula>0</formula>
    </cfRule>
  </conditionalFormatting>
  <conditionalFormatting sqref="O11:O12">
    <cfRule type="cellIs" dxfId="142" priority="228" stopIfTrue="1" operator="equal">
      <formula>0</formula>
    </cfRule>
  </conditionalFormatting>
  <conditionalFormatting sqref="O23:O24">
    <cfRule type="cellIs" dxfId="141" priority="226" stopIfTrue="1" operator="equal">
      <formula>0</formula>
    </cfRule>
  </conditionalFormatting>
  <conditionalFormatting sqref="O29:O30">
    <cfRule type="cellIs" dxfId="140" priority="225" stopIfTrue="1" operator="equal">
      <formula>0</formula>
    </cfRule>
  </conditionalFormatting>
  <conditionalFormatting sqref="O35:O42">
    <cfRule type="cellIs" dxfId="139" priority="5" stopIfTrue="1" operator="equal">
      <formula>0</formula>
    </cfRule>
  </conditionalFormatting>
  <conditionalFormatting sqref="O47">
    <cfRule type="cellIs" dxfId="138" priority="1" stopIfTrue="1" operator="equal">
      <formula>0</formula>
    </cfRule>
  </conditionalFormatting>
  <conditionalFormatting sqref="O53">
    <cfRule type="cellIs" dxfId="137" priority="159" stopIfTrue="1" operator="equal">
      <formula>0</formula>
    </cfRule>
  </conditionalFormatting>
  <pageMargins left="0.74803149606299213" right="0.74803149606299213" top="0.98425196850393704" bottom="0.98425196850393704" header="0.51181102362204722" footer="0.51181102362204722"/>
  <pageSetup paperSize="9" scale="74" fitToHeight="0" orientation="landscape" r:id="rId8"/>
  <headerFooter alignWithMargins="0">
    <oddHeader>&amp;C&amp;"Arial,Bold"General Fund Budget Proposals Summary&amp;R&amp;"Arial,Bold"Appendix 3</oddHeader>
    <oddFooter>&amp;C&amp;P of &amp;N</oddFooter>
  </headerFooter>
  <rowBreaks count="1" manualBreakCount="1">
    <brk id="2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B3FB-5037-4217-BA26-2328B8CF9E07}">
  <sheetPr>
    <tabColor rgb="FFFFFF00"/>
  </sheetPr>
  <dimension ref="A1:AL69"/>
  <sheetViews>
    <sheetView workbookViewId="0">
      <selection activeCell="B26" sqref="B26"/>
    </sheetView>
  </sheetViews>
  <sheetFormatPr defaultColWidth="9.453125" defaultRowHeight="13" outlineLevelRow="1" x14ac:dyDescent="0.3"/>
  <cols>
    <col min="1" max="1" width="29.54296875" style="126" customWidth="1"/>
    <col min="2" max="2" width="11.54296875" style="217" customWidth="1"/>
    <col min="3" max="3" width="10.54296875" style="217" customWidth="1"/>
    <col min="4" max="4" width="9.54296875" style="217" customWidth="1"/>
    <col min="5" max="5" width="10.54296875" style="217" customWidth="1"/>
    <col min="6" max="6" width="9.54296875" style="217" customWidth="1"/>
    <col min="7" max="7" width="10.54296875" style="217" customWidth="1"/>
    <col min="8" max="8" width="9.54296875" style="217" customWidth="1"/>
    <col min="9" max="9" width="10.54296875" style="217" customWidth="1"/>
    <col min="10" max="10" width="9.54296875" style="217" customWidth="1"/>
    <col min="11" max="11" width="10.54296875" style="217" customWidth="1"/>
    <col min="12" max="12" width="9.54296875" style="217" customWidth="1"/>
    <col min="13" max="13" width="10.54296875" style="217" customWidth="1"/>
    <col min="14" max="14" width="9.54296875" style="217" customWidth="1"/>
    <col min="15" max="15" width="9.54296875" style="611" customWidth="1"/>
    <col min="16" max="17" width="9.54296875" style="217" customWidth="1"/>
    <col min="18" max="22" width="9.54296875" style="217" hidden="1" customWidth="1"/>
    <col min="23" max="23" width="10.54296875" style="217" hidden="1" customWidth="1"/>
    <col min="24" max="28" width="9.54296875" style="217" hidden="1" customWidth="1"/>
    <col min="29" max="29" width="10.54296875" style="364" hidden="1" customWidth="1"/>
    <col min="30" max="30" width="1.453125" style="126" hidden="1" customWidth="1"/>
    <col min="31" max="32" width="9.453125" style="126" hidden="1" customWidth="1"/>
    <col min="33" max="33" width="6.54296875" style="126" hidden="1" customWidth="1"/>
    <col min="34" max="34" width="8" style="258" hidden="1" customWidth="1"/>
    <col min="35" max="35" width="7.54296875" style="258" hidden="1" customWidth="1"/>
    <col min="36" max="36" width="8.453125" style="152" hidden="1" customWidth="1"/>
    <col min="37" max="37" width="9.453125" style="152" hidden="1" customWidth="1"/>
    <col min="38" max="38" width="0" style="152" hidden="1" customWidth="1"/>
    <col min="39" max="16384" width="9.453125" style="126"/>
  </cols>
  <sheetData>
    <row r="1" spans="1:38" ht="15.75" customHeight="1" x14ac:dyDescent="0.3">
      <c r="A1" s="873" t="s">
        <v>148</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218"/>
      <c r="AF1" s="218"/>
      <c r="AG1" s="218"/>
    </row>
    <row r="2" spans="1:38" ht="15.75" customHeight="1" x14ac:dyDescent="0.3">
      <c r="A2" s="873" t="str">
        <f>'Overall Summary'!A2:AC2</f>
        <v>2026-27 to 2029-30</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218"/>
      <c r="AF2" s="218"/>
      <c r="AG2" s="218"/>
      <c r="AH2" s="258" t="s">
        <v>60</v>
      </c>
    </row>
    <row r="3" spans="1:38" ht="15.75" customHeight="1" x14ac:dyDescent="0.3">
      <c r="A3" s="218"/>
      <c r="B3" s="218"/>
      <c r="C3" s="218"/>
      <c r="D3" s="218"/>
      <c r="E3" s="218"/>
      <c r="F3" s="218"/>
      <c r="G3" s="218"/>
      <c r="H3" s="218"/>
      <c r="I3" s="218"/>
      <c r="J3" s="218"/>
      <c r="K3" s="218"/>
      <c r="L3" s="218"/>
      <c r="M3" s="218"/>
      <c r="N3" s="218"/>
      <c r="O3" s="616"/>
      <c r="P3" s="218"/>
      <c r="Q3" s="218"/>
      <c r="R3" s="218"/>
      <c r="S3" s="218"/>
      <c r="T3" s="218"/>
      <c r="U3" s="218"/>
      <c r="V3" s="218"/>
      <c r="W3" s="218"/>
      <c r="X3" s="218"/>
      <c r="Y3" s="218"/>
      <c r="Z3" s="218"/>
      <c r="AA3" s="218"/>
      <c r="AB3" s="218"/>
      <c r="AC3" s="218"/>
      <c r="AD3" s="218"/>
      <c r="AE3" s="218"/>
      <c r="AF3" s="218"/>
      <c r="AG3" s="218"/>
    </row>
    <row r="5" spans="1:38" x14ac:dyDescent="0.3">
      <c r="A5" s="2" t="str">
        <f>'Overall Summary'!A5</f>
        <v>2026/27</v>
      </c>
    </row>
    <row r="6" spans="1:38" ht="25.5" customHeight="1" x14ac:dyDescent="0.3">
      <c r="A6" s="3" t="s">
        <v>7</v>
      </c>
      <c r="B6" s="210" t="s">
        <v>8</v>
      </c>
      <c r="C6" s="869" t="s">
        <v>9</v>
      </c>
      <c r="D6" s="870"/>
      <c r="E6" s="869" t="s">
        <v>10</v>
      </c>
      <c r="F6" s="870"/>
      <c r="G6" s="869" t="s">
        <v>11</v>
      </c>
      <c r="H6" s="870"/>
      <c r="I6" s="869" t="s">
        <v>12</v>
      </c>
      <c r="J6" s="870"/>
      <c r="K6" s="869" t="s">
        <v>61</v>
      </c>
      <c r="L6" s="870"/>
      <c r="M6" s="869" t="s">
        <v>62</v>
      </c>
      <c r="N6" s="870"/>
      <c r="O6" s="869" t="s">
        <v>15</v>
      </c>
      <c r="P6" s="870"/>
      <c r="Q6" s="210" t="s">
        <v>16</v>
      </c>
      <c r="R6" s="126"/>
      <c r="S6" s="12" t="s">
        <v>63</v>
      </c>
      <c r="T6" s="33" t="s">
        <v>64</v>
      </c>
      <c r="U6" s="126"/>
      <c r="V6" s="258"/>
      <c r="W6" s="258"/>
      <c r="X6" s="152"/>
      <c r="Y6" s="152"/>
      <c r="Z6" s="152"/>
      <c r="AA6" s="126"/>
      <c r="AB6" s="126"/>
      <c r="AC6" s="126"/>
      <c r="AH6" s="126"/>
      <c r="AI6" s="126"/>
      <c r="AJ6" s="126"/>
      <c r="AK6" s="126"/>
      <c r="AL6" s="126"/>
    </row>
    <row r="7" spans="1:38" x14ac:dyDescent="0.3">
      <c r="A7" s="4"/>
      <c r="B7" s="208" t="s">
        <v>19</v>
      </c>
      <c r="C7" s="23" t="s">
        <v>19</v>
      </c>
      <c r="D7" s="210" t="s">
        <v>20</v>
      </c>
      <c r="E7" s="208" t="s">
        <v>19</v>
      </c>
      <c r="F7" s="208" t="s">
        <v>20</v>
      </c>
      <c r="G7" s="84" t="s">
        <v>19</v>
      </c>
      <c r="H7" s="210" t="s">
        <v>20</v>
      </c>
      <c r="I7" s="208" t="s">
        <v>19</v>
      </c>
      <c r="J7" s="208" t="s">
        <v>20</v>
      </c>
      <c r="K7" s="208" t="s">
        <v>19</v>
      </c>
      <c r="L7" s="208" t="s">
        <v>20</v>
      </c>
      <c r="M7" s="208" t="s">
        <v>19</v>
      </c>
      <c r="N7" s="208" t="s">
        <v>20</v>
      </c>
      <c r="O7" s="617" t="s">
        <v>19</v>
      </c>
      <c r="P7" s="208" t="s">
        <v>20</v>
      </c>
      <c r="Q7" s="208" t="s">
        <v>19</v>
      </c>
      <c r="R7" s="126"/>
      <c r="S7" s="126"/>
      <c r="T7" s="126"/>
      <c r="U7" s="126"/>
      <c r="V7" s="258"/>
      <c r="W7" s="258"/>
      <c r="X7" s="152"/>
      <c r="Y7" s="152"/>
      <c r="Z7" s="152"/>
      <c r="AA7" s="126"/>
      <c r="AB7" s="126"/>
      <c r="AC7" s="126"/>
      <c r="AH7" s="126"/>
      <c r="AI7" s="126"/>
      <c r="AJ7" s="126"/>
      <c r="AK7" s="126"/>
      <c r="AL7" s="126"/>
    </row>
    <row r="8" spans="1:38" ht="11.25" customHeight="1" x14ac:dyDescent="0.3">
      <c r="A8" s="366" t="s">
        <v>24</v>
      </c>
      <c r="B8" s="295">
        <f>IT!F10</f>
        <v>116.36999999999999</v>
      </c>
      <c r="C8" s="292">
        <f>IT!F28</f>
        <v>1032</v>
      </c>
      <c r="D8" s="367">
        <f>IT!K28</f>
        <v>0</v>
      </c>
      <c r="E8" s="295">
        <f>IT!F34</f>
        <v>0</v>
      </c>
      <c r="F8" s="367">
        <f>IT!K34</f>
        <v>0</v>
      </c>
      <c r="G8" s="292">
        <f>IT!F39</f>
        <v>0</v>
      </c>
      <c r="H8" s="367">
        <f>IT!K39</f>
        <v>0</v>
      </c>
      <c r="I8" s="295">
        <f>IT!F45</f>
        <v>0</v>
      </c>
      <c r="J8" s="367">
        <f>IT!K45</f>
        <v>0</v>
      </c>
      <c r="K8" s="295">
        <f>IT!F51</f>
        <v>0</v>
      </c>
      <c r="L8" s="368">
        <f>IT!K51</f>
        <v>0</v>
      </c>
      <c r="M8" s="369">
        <f>IT!F59</f>
        <v>-100</v>
      </c>
      <c r="N8" s="367">
        <f>IT!K59</f>
        <v>0</v>
      </c>
      <c r="O8" s="369">
        <f>IT!F66</f>
        <v>0</v>
      </c>
      <c r="P8" s="367">
        <f>IT!K66</f>
        <v>0</v>
      </c>
      <c r="Q8" s="220">
        <f>SUM(B8,C8,E8,G8,I8,K8,M8,O8)</f>
        <v>1048.3699999999999</v>
      </c>
      <c r="R8" s="126"/>
      <c r="S8" s="370">
        <f>'Comm &amp; Citizen Services'!F67</f>
        <v>-1108</v>
      </c>
      <c r="T8" s="370">
        <f>Q8-S8</f>
        <v>2156.37</v>
      </c>
      <c r="U8" s="126"/>
      <c r="V8" s="288" t="s">
        <v>32</v>
      </c>
      <c r="W8" s="288">
        <f>'Comm &amp; Citizen Services'!F67+IT!F68-'C&amp;C Services Summary'!Q10</f>
        <v>154.36999999999989</v>
      </c>
      <c r="X8" s="152"/>
      <c r="Y8" s="152"/>
      <c r="Z8" s="152"/>
      <c r="AA8" s="126"/>
      <c r="AB8" s="126"/>
      <c r="AC8" s="126"/>
      <c r="AH8" s="126"/>
      <c r="AI8" s="126"/>
      <c r="AJ8" s="126"/>
      <c r="AK8" s="126"/>
      <c r="AL8" s="126"/>
    </row>
    <row r="9" spans="1:38" s="2" customFormat="1" x14ac:dyDescent="0.3">
      <c r="A9" s="5" t="s">
        <v>35</v>
      </c>
      <c r="B9" s="209">
        <f t="shared" ref="B9:Q9" si="0">SUM(B8:B8)</f>
        <v>116.36999999999999</v>
      </c>
      <c r="C9" s="6">
        <f t="shared" si="0"/>
        <v>1032</v>
      </c>
      <c r="D9" s="213">
        <f t="shared" si="0"/>
        <v>0</v>
      </c>
      <c r="E9" s="209">
        <f t="shared" si="0"/>
        <v>0</v>
      </c>
      <c r="F9" s="213">
        <f t="shared" si="0"/>
        <v>0</v>
      </c>
      <c r="G9" s="6">
        <f t="shared" si="0"/>
        <v>0</v>
      </c>
      <c r="H9" s="213">
        <f t="shared" si="0"/>
        <v>0</v>
      </c>
      <c r="I9" s="209">
        <f t="shared" si="0"/>
        <v>0</v>
      </c>
      <c r="J9" s="213">
        <f t="shared" si="0"/>
        <v>0</v>
      </c>
      <c r="K9" s="209">
        <f t="shared" si="0"/>
        <v>0</v>
      </c>
      <c r="L9" s="213">
        <f t="shared" si="0"/>
        <v>0</v>
      </c>
      <c r="M9" s="256">
        <f t="shared" si="0"/>
        <v>-100</v>
      </c>
      <c r="N9" s="215">
        <f t="shared" si="0"/>
        <v>0</v>
      </c>
      <c r="O9" s="256">
        <f t="shared" si="0"/>
        <v>0</v>
      </c>
      <c r="P9" s="215">
        <f t="shared" si="0"/>
        <v>0</v>
      </c>
      <c r="Q9" s="219">
        <f t="shared" si="0"/>
        <v>1048.3699999999999</v>
      </c>
      <c r="S9" s="9">
        <f>SUM(S8:S8)</f>
        <v>-1108</v>
      </c>
      <c r="T9" s="9">
        <f>SUM(T8:T8)</f>
        <v>2156.37</v>
      </c>
      <c r="V9" s="259" t="s">
        <v>36</v>
      </c>
      <c r="W9" s="260" t="e">
        <f>'Comm &amp; Citizen Services'!K67+IT!K68-'C&amp;C Services Summary'!D10-'C&amp;C Services Summary'!F10-'C&amp;C Services Summary'!H10-'C&amp;C Services Summary'!J10-'C&amp;C Services Summary'!#REF!-'C&amp;C Services Summary'!L10-'C&amp;C Services Summary'!N10</f>
        <v>#REF!</v>
      </c>
      <c r="X9" s="17"/>
      <c r="Y9" s="17"/>
      <c r="Z9" s="17"/>
    </row>
    <row r="10" spans="1:38" s="2" customFormat="1" x14ac:dyDescent="0.3">
      <c r="B10" s="8"/>
      <c r="C10" s="8"/>
      <c r="D10" s="8"/>
      <c r="E10" s="8"/>
      <c r="F10" s="8"/>
      <c r="G10" s="8"/>
      <c r="H10" s="8"/>
      <c r="I10" s="8"/>
      <c r="J10" s="8"/>
      <c r="K10" s="8"/>
      <c r="L10" s="8"/>
      <c r="M10" s="8"/>
      <c r="N10" s="8"/>
      <c r="O10" s="275"/>
      <c r="P10" s="8"/>
      <c r="Q10" s="214"/>
      <c r="S10" s="9"/>
      <c r="T10" s="9"/>
      <c r="V10" s="262"/>
      <c r="W10" s="262"/>
      <c r="X10" s="17"/>
      <c r="Y10" s="17"/>
      <c r="Z10" s="17"/>
    </row>
    <row r="11" spans="1:38" x14ac:dyDescent="0.3">
      <c r="A11" s="2" t="str">
        <f>'Overall Summary'!A23</f>
        <v>2027/28</v>
      </c>
      <c r="Q11" s="364"/>
      <c r="R11" s="126"/>
      <c r="S11" s="126"/>
      <c r="T11" s="126"/>
      <c r="U11" s="126"/>
      <c r="V11" s="258"/>
      <c r="W11" s="258"/>
      <c r="X11" s="152"/>
      <c r="Y11" s="152"/>
      <c r="Z11" s="152"/>
      <c r="AA11" s="126"/>
      <c r="AB11" s="126"/>
      <c r="AC11" s="126"/>
      <c r="AH11" s="126"/>
      <c r="AI11" s="126"/>
      <c r="AJ11" s="126"/>
      <c r="AK11" s="126"/>
      <c r="AL11" s="126"/>
    </row>
    <row r="12" spans="1:38" ht="25.5" customHeight="1" x14ac:dyDescent="0.3">
      <c r="A12" s="3" t="s">
        <v>7</v>
      </c>
      <c r="B12" s="210" t="s">
        <v>8</v>
      </c>
      <c r="C12" s="869" t="s">
        <v>9</v>
      </c>
      <c r="D12" s="870"/>
      <c r="E12" s="869" t="s">
        <v>10</v>
      </c>
      <c r="F12" s="870"/>
      <c r="G12" s="869" t="s">
        <v>11</v>
      </c>
      <c r="H12" s="870"/>
      <c r="I12" s="869" t="s">
        <v>12</v>
      </c>
      <c r="J12" s="870"/>
      <c r="K12" s="869" t="s">
        <v>61</v>
      </c>
      <c r="L12" s="870"/>
      <c r="M12" s="869" t="s">
        <v>62</v>
      </c>
      <c r="N12" s="870"/>
      <c r="O12" s="869" t="s">
        <v>15</v>
      </c>
      <c r="P12" s="870"/>
      <c r="Q12" s="210" t="s">
        <v>16</v>
      </c>
      <c r="R12" s="126"/>
      <c r="S12" s="12" t="s">
        <v>63</v>
      </c>
      <c r="T12" s="33" t="s">
        <v>64</v>
      </c>
      <c r="U12" s="126"/>
      <c r="V12" s="258"/>
      <c r="W12" s="258"/>
      <c r="X12" s="152"/>
      <c r="Y12" s="152"/>
      <c r="Z12" s="152"/>
      <c r="AA12" s="126"/>
      <c r="AB12" s="126"/>
      <c r="AC12" s="126"/>
      <c r="AH12" s="126"/>
      <c r="AI12" s="126"/>
      <c r="AJ12" s="126"/>
      <c r="AK12" s="126"/>
      <c r="AL12" s="126"/>
    </row>
    <row r="13" spans="1:38" x14ac:dyDescent="0.3">
      <c r="A13" s="4"/>
      <c r="B13" s="208" t="s">
        <v>19</v>
      </c>
      <c r="C13" s="23" t="s">
        <v>19</v>
      </c>
      <c r="D13" s="210" t="s">
        <v>20</v>
      </c>
      <c r="E13" s="208" t="s">
        <v>19</v>
      </c>
      <c r="F13" s="208" t="s">
        <v>20</v>
      </c>
      <c r="G13" s="84" t="s">
        <v>19</v>
      </c>
      <c r="H13" s="210" t="s">
        <v>20</v>
      </c>
      <c r="I13" s="208" t="s">
        <v>19</v>
      </c>
      <c r="J13" s="208" t="s">
        <v>20</v>
      </c>
      <c r="K13" s="208" t="s">
        <v>19</v>
      </c>
      <c r="L13" s="208" t="s">
        <v>20</v>
      </c>
      <c r="M13" s="208" t="s">
        <v>19</v>
      </c>
      <c r="N13" s="208" t="s">
        <v>20</v>
      </c>
      <c r="O13" s="617" t="s">
        <v>19</v>
      </c>
      <c r="P13" s="208" t="s">
        <v>20</v>
      </c>
      <c r="Q13" s="208" t="s">
        <v>19</v>
      </c>
      <c r="R13" s="126"/>
      <c r="S13" s="126"/>
      <c r="T13" s="126"/>
      <c r="U13" s="126"/>
      <c r="V13" s="258"/>
      <c r="W13" s="258"/>
      <c r="X13" s="152"/>
      <c r="Y13" s="152"/>
      <c r="Z13" s="152"/>
      <c r="AA13" s="126"/>
      <c r="AB13" s="126"/>
      <c r="AC13" s="126"/>
      <c r="AH13" s="126"/>
      <c r="AI13" s="126"/>
      <c r="AJ13" s="126"/>
      <c r="AK13" s="126"/>
      <c r="AL13" s="126"/>
    </row>
    <row r="14" spans="1:38" x14ac:dyDescent="0.3">
      <c r="A14" s="366" t="s">
        <v>24</v>
      </c>
      <c r="B14" s="295">
        <f>IT!G10</f>
        <v>121.13999999999999</v>
      </c>
      <c r="C14" s="292">
        <f>IT!G28</f>
        <v>-128</v>
      </c>
      <c r="D14" s="292">
        <f>IT!L28</f>
        <v>0</v>
      </c>
      <c r="E14" s="295">
        <f>IT!G34</f>
        <v>0</v>
      </c>
      <c r="F14" s="367">
        <f>IT!L34</f>
        <v>0</v>
      </c>
      <c r="G14" s="292">
        <f>IT!G39</f>
        <v>0</v>
      </c>
      <c r="H14" s="367">
        <f>IT!L39</f>
        <v>0</v>
      </c>
      <c r="I14" s="295">
        <f>IT!G45</f>
        <v>0</v>
      </c>
      <c r="J14" s="367">
        <f>IT!L45</f>
        <v>0</v>
      </c>
      <c r="K14" s="295">
        <f>IT!G51</f>
        <v>0</v>
      </c>
      <c r="L14" s="367">
        <f>IT!L51</f>
        <v>0</v>
      </c>
      <c r="M14" s="369">
        <f>IT!G59</f>
        <v>-287</v>
      </c>
      <c r="N14" s="367">
        <f>IT!L59</f>
        <v>-5</v>
      </c>
      <c r="O14" s="369"/>
      <c r="P14" s="367"/>
      <c r="Q14" s="220">
        <f>SUM(B14,C14,E14,G14,I14,K14,M14,O14)</f>
        <v>-293.86</v>
      </c>
      <c r="R14" s="126"/>
      <c r="S14" s="370" t="e">
        <f>'Comm &amp; Citizen Services'!#REF!</f>
        <v>#REF!</v>
      </c>
      <c r="T14" s="370" t="e">
        <f>Q14-S14</f>
        <v>#REF!</v>
      </c>
      <c r="U14" s="126"/>
      <c r="V14" s="288" t="s">
        <v>32</v>
      </c>
      <c r="W14" s="288" t="e">
        <f>'Comm &amp; Citizen Services'!#REF!+IT!G68-'C&amp;C Services Summary'!#REF!</f>
        <v>#REF!</v>
      </c>
      <c r="X14" s="152"/>
      <c r="Y14" s="152"/>
      <c r="Z14" s="152"/>
      <c r="AA14" s="126"/>
      <c r="AB14" s="126"/>
      <c r="AC14" s="126"/>
      <c r="AH14" s="126"/>
      <c r="AI14" s="126"/>
      <c r="AJ14" s="126"/>
      <c r="AK14" s="126"/>
      <c r="AL14" s="126"/>
    </row>
    <row r="15" spans="1:38" s="2" customFormat="1" x14ac:dyDescent="0.3">
      <c r="A15" s="5" t="s">
        <v>35</v>
      </c>
      <c r="B15" s="209">
        <f t="shared" ref="B15:Q15" si="1">SUM(B14:B14)</f>
        <v>121.13999999999999</v>
      </c>
      <c r="C15" s="6">
        <f t="shared" si="1"/>
        <v>-128</v>
      </c>
      <c r="D15" s="213">
        <f t="shared" si="1"/>
        <v>0</v>
      </c>
      <c r="E15" s="209">
        <f t="shared" si="1"/>
        <v>0</v>
      </c>
      <c r="F15" s="213">
        <f t="shared" si="1"/>
        <v>0</v>
      </c>
      <c r="G15" s="6">
        <f t="shared" si="1"/>
        <v>0</v>
      </c>
      <c r="H15" s="213">
        <f t="shared" si="1"/>
        <v>0</v>
      </c>
      <c r="I15" s="209">
        <f t="shared" si="1"/>
        <v>0</v>
      </c>
      <c r="J15" s="213">
        <f t="shared" si="1"/>
        <v>0</v>
      </c>
      <c r="K15" s="209">
        <f t="shared" si="1"/>
        <v>0</v>
      </c>
      <c r="L15" s="213">
        <f t="shared" si="1"/>
        <v>0</v>
      </c>
      <c r="M15" s="256">
        <f t="shared" si="1"/>
        <v>-287</v>
      </c>
      <c r="N15" s="215">
        <f t="shared" si="1"/>
        <v>-5</v>
      </c>
      <c r="O15" s="256">
        <f t="shared" si="1"/>
        <v>0</v>
      </c>
      <c r="P15" s="215">
        <f t="shared" si="1"/>
        <v>0</v>
      </c>
      <c r="Q15" s="219">
        <f t="shared" si="1"/>
        <v>-293.86</v>
      </c>
      <c r="S15" s="9" t="e">
        <f>SUM(S14:S14)</f>
        <v>#REF!</v>
      </c>
      <c r="T15" s="2" t="e">
        <f>SUM(T14:T14)</f>
        <v>#REF!</v>
      </c>
      <c r="V15" s="259" t="s">
        <v>36</v>
      </c>
      <c r="W15" s="260" t="e">
        <f>'Comm &amp; Citizen Services'!#REF!+IT!L68-'C&amp;C Services Summary'!#REF!-'C&amp;C Services Summary'!#REF!-'C&amp;C Services Summary'!#REF!-'C&amp;C Services Summary'!#REF!-'C&amp;C Services Summary'!#REF!-'C&amp;C Services Summary'!#REF!-'C&amp;C Services Summary'!#REF!-'C&amp;C Services Summary'!#REF!-'C&amp;C Services Summary'!#REF!-'C&amp;C Services Summary'!#REF!-'C&amp;C Services Summary'!#REF!-'C&amp;C Services Summary'!#REF!-'C&amp;C Services Summary'!#REF!</f>
        <v>#REF!</v>
      </c>
      <c r="X15" s="17"/>
      <c r="Y15" s="17"/>
      <c r="Z15" s="17"/>
    </row>
    <row r="16" spans="1:38" s="2" customFormat="1" x14ac:dyDescent="0.3">
      <c r="B16" s="8"/>
      <c r="C16" s="8"/>
      <c r="D16" s="8"/>
      <c r="E16" s="8"/>
      <c r="F16" s="8"/>
      <c r="G16" s="8"/>
      <c r="H16" s="8"/>
      <c r="I16" s="8"/>
      <c r="J16" s="8"/>
      <c r="K16" s="8"/>
      <c r="L16" s="8"/>
      <c r="M16" s="8"/>
      <c r="N16" s="8"/>
      <c r="O16" s="275"/>
      <c r="P16" s="8"/>
      <c r="Q16" s="214"/>
      <c r="V16" s="262"/>
      <c r="W16" s="262"/>
      <c r="X16" s="17"/>
      <c r="Y16" s="17"/>
      <c r="Z16" s="17"/>
    </row>
    <row r="17" spans="1:38" x14ac:dyDescent="0.3">
      <c r="A17" s="2" t="str">
        <f>'Overall Summary'!A41</f>
        <v>2028/29</v>
      </c>
      <c r="Q17" s="364"/>
      <c r="R17" s="126"/>
      <c r="S17" s="126"/>
      <c r="T17" s="126"/>
      <c r="U17" s="126"/>
      <c r="V17" s="258"/>
      <c r="W17" s="258"/>
      <c r="X17" s="152"/>
      <c r="Y17" s="152"/>
      <c r="Z17" s="152"/>
      <c r="AA17" s="126"/>
      <c r="AB17" s="126"/>
      <c r="AC17" s="126"/>
      <c r="AH17" s="126"/>
      <c r="AI17" s="126"/>
      <c r="AJ17" s="126"/>
      <c r="AK17" s="126"/>
      <c r="AL17" s="126"/>
    </row>
    <row r="18" spans="1:38" ht="25.5" customHeight="1" x14ac:dyDescent="0.3">
      <c r="A18" s="3" t="s">
        <v>7</v>
      </c>
      <c r="B18" s="210" t="s">
        <v>8</v>
      </c>
      <c r="C18" s="869" t="s">
        <v>9</v>
      </c>
      <c r="D18" s="870"/>
      <c r="E18" s="869" t="s">
        <v>10</v>
      </c>
      <c r="F18" s="870"/>
      <c r="G18" s="869" t="s">
        <v>11</v>
      </c>
      <c r="H18" s="870"/>
      <c r="I18" s="869" t="s">
        <v>12</v>
      </c>
      <c r="J18" s="870"/>
      <c r="K18" s="869" t="s">
        <v>61</v>
      </c>
      <c r="L18" s="870"/>
      <c r="M18" s="869" t="s">
        <v>62</v>
      </c>
      <c r="N18" s="870"/>
      <c r="O18" s="869" t="s">
        <v>15</v>
      </c>
      <c r="P18" s="870"/>
      <c r="Q18" s="210" t="s">
        <v>16</v>
      </c>
      <c r="R18" s="126"/>
      <c r="S18" s="12" t="s">
        <v>63</v>
      </c>
      <c r="T18" s="33" t="s">
        <v>64</v>
      </c>
      <c r="U18" s="126"/>
      <c r="V18" s="258"/>
      <c r="W18" s="258"/>
      <c r="X18" s="152"/>
      <c r="Y18" s="152"/>
      <c r="Z18" s="152"/>
      <c r="AA18" s="126"/>
      <c r="AB18" s="126"/>
      <c r="AC18" s="126"/>
      <c r="AH18" s="126"/>
      <c r="AI18" s="126"/>
      <c r="AJ18" s="126"/>
      <c r="AK18" s="126"/>
      <c r="AL18" s="126"/>
    </row>
    <row r="19" spans="1:38" x14ac:dyDescent="0.3">
      <c r="A19" s="4"/>
      <c r="B19" s="208" t="s">
        <v>19</v>
      </c>
      <c r="C19" s="23" t="s">
        <v>19</v>
      </c>
      <c r="D19" s="210" t="s">
        <v>20</v>
      </c>
      <c r="E19" s="208" t="s">
        <v>19</v>
      </c>
      <c r="F19" s="208" t="s">
        <v>20</v>
      </c>
      <c r="G19" s="84" t="s">
        <v>19</v>
      </c>
      <c r="H19" s="210" t="s">
        <v>20</v>
      </c>
      <c r="I19" s="208" t="s">
        <v>19</v>
      </c>
      <c r="J19" s="208" t="s">
        <v>20</v>
      </c>
      <c r="K19" s="208" t="s">
        <v>19</v>
      </c>
      <c r="L19" s="208" t="s">
        <v>20</v>
      </c>
      <c r="M19" s="208" t="s">
        <v>19</v>
      </c>
      <c r="N19" s="208" t="s">
        <v>20</v>
      </c>
      <c r="O19" s="617" t="s">
        <v>19</v>
      </c>
      <c r="P19" s="208" t="s">
        <v>20</v>
      </c>
      <c r="Q19" s="208" t="s">
        <v>19</v>
      </c>
      <c r="R19" s="126"/>
      <c r="S19" s="126"/>
      <c r="T19" s="126"/>
      <c r="U19" s="126"/>
      <c r="V19" s="258"/>
      <c r="W19" s="258"/>
      <c r="X19" s="152"/>
      <c r="Y19" s="152"/>
      <c r="Z19" s="152"/>
      <c r="AA19" s="126"/>
      <c r="AB19" s="126"/>
      <c r="AC19" s="126"/>
      <c r="AH19" s="126"/>
      <c r="AI19" s="126"/>
      <c r="AJ19" s="126"/>
      <c r="AK19" s="126"/>
      <c r="AL19" s="126"/>
    </row>
    <row r="20" spans="1:38" x14ac:dyDescent="0.3">
      <c r="A20" s="366" t="s">
        <v>24</v>
      </c>
      <c r="B20" s="295">
        <f>IT!H10</f>
        <v>126.14999999999999</v>
      </c>
      <c r="C20" s="292">
        <f>IT!H28</f>
        <v>0</v>
      </c>
      <c r="D20" s="292">
        <f>IT!M28</f>
        <v>0</v>
      </c>
      <c r="E20" s="295">
        <f>IT!H34</f>
        <v>0</v>
      </c>
      <c r="F20" s="367">
        <f>IT!M34</f>
        <v>0</v>
      </c>
      <c r="G20" s="292">
        <f>IT!H39</f>
        <v>0</v>
      </c>
      <c r="H20" s="367">
        <f>IT!M39</f>
        <v>0</v>
      </c>
      <c r="I20" s="295">
        <f>IT!H45</f>
        <v>0</v>
      </c>
      <c r="J20" s="367">
        <f>IT!M45</f>
        <v>0</v>
      </c>
      <c r="K20" s="295">
        <f>IT!H51</f>
        <v>0</v>
      </c>
      <c r="L20" s="367">
        <f>IT!M51</f>
        <v>0</v>
      </c>
      <c r="M20" s="369">
        <f>IT!H59</f>
        <v>0</v>
      </c>
      <c r="N20" s="367">
        <f>IT!M59</f>
        <v>0</v>
      </c>
      <c r="O20" s="369"/>
      <c r="P20" s="367"/>
      <c r="Q20" s="220">
        <f>SUM(B20,C20,E20,G20,I20,K20,M20,O20)</f>
        <v>126.14999999999999</v>
      </c>
      <c r="R20" s="126"/>
      <c r="S20" s="370">
        <f>'Comm &amp; Citizen Services'!G67</f>
        <v>-145</v>
      </c>
      <c r="T20" s="370">
        <f>Q20-S20</f>
        <v>271.14999999999998</v>
      </c>
      <c r="U20" s="126"/>
      <c r="V20" s="288" t="s">
        <v>32</v>
      </c>
      <c r="W20" s="288">
        <f>'Comm &amp; Citizen Services'!G67+IT!H68-'C&amp;C Services Summary'!Q18</f>
        <v>1504.15</v>
      </c>
      <c r="X20" s="152"/>
      <c r="Y20" s="152"/>
      <c r="Z20" s="152"/>
      <c r="AA20" s="126"/>
      <c r="AB20" s="126"/>
      <c r="AC20" s="126"/>
      <c r="AH20" s="126"/>
      <c r="AI20" s="126"/>
      <c r="AJ20" s="126"/>
      <c r="AK20" s="126"/>
      <c r="AL20" s="126"/>
    </row>
    <row r="21" spans="1:38" s="2" customFormat="1" x14ac:dyDescent="0.3">
      <c r="A21" s="5" t="s">
        <v>35</v>
      </c>
      <c r="B21" s="209">
        <f t="shared" ref="B21:Q21" si="2">SUM(B20:B20)</f>
        <v>126.14999999999999</v>
      </c>
      <c r="C21" s="6">
        <f t="shared" si="2"/>
        <v>0</v>
      </c>
      <c r="D21" s="213">
        <f t="shared" si="2"/>
        <v>0</v>
      </c>
      <c r="E21" s="209">
        <f t="shared" si="2"/>
        <v>0</v>
      </c>
      <c r="F21" s="213">
        <f t="shared" si="2"/>
        <v>0</v>
      </c>
      <c r="G21" s="6">
        <f t="shared" si="2"/>
        <v>0</v>
      </c>
      <c r="H21" s="213">
        <f t="shared" si="2"/>
        <v>0</v>
      </c>
      <c r="I21" s="209">
        <f t="shared" si="2"/>
        <v>0</v>
      </c>
      <c r="J21" s="213">
        <f t="shared" si="2"/>
        <v>0</v>
      </c>
      <c r="K21" s="209">
        <f t="shared" si="2"/>
        <v>0</v>
      </c>
      <c r="L21" s="213">
        <f t="shared" si="2"/>
        <v>0</v>
      </c>
      <c r="M21" s="256">
        <f t="shared" si="2"/>
        <v>0</v>
      </c>
      <c r="N21" s="215">
        <f t="shared" si="2"/>
        <v>0</v>
      </c>
      <c r="O21" s="256">
        <f t="shared" si="2"/>
        <v>0</v>
      </c>
      <c r="P21" s="215">
        <f t="shared" si="2"/>
        <v>0</v>
      </c>
      <c r="Q21" s="219">
        <f t="shared" si="2"/>
        <v>126.14999999999999</v>
      </c>
      <c r="S21" s="9">
        <f>SUM(S20:S20)</f>
        <v>-145</v>
      </c>
      <c r="T21" s="2">
        <f>SUM(T20:T20)</f>
        <v>271.14999999999998</v>
      </c>
      <c r="V21" s="259" t="s">
        <v>36</v>
      </c>
      <c r="W21" s="260" t="e">
        <f>'Comm &amp; Citizen Services'!L67+IT!M68-'C&amp;C Services Summary'!D18-'C&amp;C Services Summary'!F18-'C&amp;C Services Summary'!H18-'C&amp;C Services Summary'!J18-'C&amp;C Services Summary'!#REF!-'C&amp;C Services Summary'!L18-'C&amp;C Services Summary'!#REF!-'C&amp;C Services Summary'!#REF!-'C&amp;C Services Summary'!#REF!-'C&amp;C Services Summary'!#REF!-'C&amp;C Services Summary'!#REF!-'C&amp;C Services Summary'!N18-'C&amp;C Services Summary'!#REF!</f>
        <v>#REF!</v>
      </c>
      <c r="X21" s="17"/>
      <c r="Y21" s="17"/>
      <c r="Z21" s="17"/>
    </row>
    <row r="22" spans="1:38" s="2" customFormat="1" x14ac:dyDescent="0.3">
      <c r="B22" s="8"/>
      <c r="C22" s="8"/>
      <c r="D22" s="88"/>
      <c r="E22" s="8"/>
      <c r="F22" s="88"/>
      <c r="G22" s="8"/>
      <c r="H22" s="88"/>
      <c r="I22" s="8"/>
      <c r="J22" s="88"/>
      <c r="K22" s="8"/>
      <c r="L22" s="88"/>
      <c r="M22" s="88"/>
      <c r="N22" s="88"/>
      <c r="O22" s="275"/>
      <c r="P22" s="88"/>
      <c r="Q22" s="88"/>
      <c r="R22" s="88"/>
      <c r="S22" s="81"/>
      <c r="T22" s="81"/>
      <c r="U22" s="81"/>
      <c r="V22" s="81"/>
      <c r="W22" s="214"/>
      <c r="AB22" s="284"/>
      <c r="AC22" s="284"/>
      <c r="AD22" s="17"/>
      <c r="AE22" s="17"/>
      <c r="AF22" s="17"/>
    </row>
    <row r="23" spans="1:38" x14ac:dyDescent="0.3">
      <c r="A23" s="2" t="str">
        <f>'Overall Summary'!A59</f>
        <v>2029/30</v>
      </c>
      <c r="W23" s="364"/>
      <c r="X23" s="126"/>
      <c r="Y23" s="126"/>
      <c r="Z23" s="126"/>
      <c r="AA23" s="126"/>
      <c r="AB23" s="258"/>
      <c r="AC23" s="258"/>
      <c r="AD23" s="152"/>
      <c r="AE23" s="152"/>
      <c r="AF23" s="152"/>
      <c r="AH23" s="126"/>
      <c r="AI23" s="126"/>
      <c r="AJ23" s="126"/>
      <c r="AK23" s="126"/>
      <c r="AL23" s="126"/>
    </row>
    <row r="24" spans="1:38" ht="25.5" customHeight="1" x14ac:dyDescent="0.3">
      <c r="A24" s="3" t="s">
        <v>7</v>
      </c>
      <c r="B24" s="210" t="s">
        <v>8</v>
      </c>
      <c r="C24" s="869" t="s">
        <v>9</v>
      </c>
      <c r="D24" s="870"/>
      <c r="E24" s="869" t="s">
        <v>10</v>
      </c>
      <c r="F24" s="870"/>
      <c r="G24" s="869" t="s">
        <v>11</v>
      </c>
      <c r="H24" s="870"/>
      <c r="I24" s="869" t="s">
        <v>12</v>
      </c>
      <c r="J24" s="870"/>
      <c r="K24" s="869" t="s">
        <v>61</v>
      </c>
      <c r="L24" s="870"/>
      <c r="M24" s="869" t="s">
        <v>62</v>
      </c>
      <c r="N24" s="870"/>
      <c r="O24" s="869" t="s">
        <v>15</v>
      </c>
      <c r="P24" s="870"/>
      <c r="Q24" s="210" t="s">
        <v>16</v>
      </c>
      <c r="R24" s="126"/>
      <c r="S24" s="12" t="s">
        <v>63</v>
      </c>
      <c r="T24" s="33" t="s">
        <v>64</v>
      </c>
      <c r="U24" s="126"/>
      <c r="V24" s="258"/>
      <c r="W24" s="258"/>
      <c r="X24" s="152"/>
      <c r="Y24" s="152"/>
      <c r="Z24" s="152"/>
      <c r="AA24" s="126"/>
      <c r="AB24" s="126"/>
      <c r="AC24" s="126"/>
      <c r="AH24" s="126"/>
      <c r="AI24" s="126"/>
      <c r="AJ24" s="126"/>
      <c r="AK24" s="126"/>
      <c r="AL24" s="126"/>
    </row>
    <row r="25" spans="1:38" x14ac:dyDescent="0.3">
      <c r="A25" s="4"/>
      <c r="B25" s="208" t="s">
        <v>19</v>
      </c>
      <c r="C25" s="23" t="s">
        <v>19</v>
      </c>
      <c r="D25" s="210" t="s">
        <v>20</v>
      </c>
      <c r="E25" s="208" t="s">
        <v>19</v>
      </c>
      <c r="F25" s="208" t="s">
        <v>20</v>
      </c>
      <c r="G25" s="84" t="s">
        <v>19</v>
      </c>
      <c r="H25" s="210" t="s">
        <v>20</v>
      </c>
      <c r="I25" s="208" t="s">
        <v>19</v>
      </c>
      <c r="J25" s="208" t="s">
        <v>20</v>
      </c>
      <c r="K25" s="208" t="s">
        <v>19</v>
      </c>
      <c r="L25" s="208" t="s">
        <v>20</v>
      </c>
      <c r="M25" s="208" t="s">
        <v>19</v>
      </c>
      <c r="N25" s="208" t="s">
        <v>20</v>
      </c>
      <c r="O25" s="617" t="s">
        <v>19</v>
      </c>
      <c r="P25" s="208" t="s">
        <v>20</v>
      </c>
      <c r="Q25" s="208" t="s">
        <v>19</v>
      </c>
      <c r="R25" s="126"/>
      <c r="S25" s="126"/>
      <c r="T25" s="126"/>
      <c r="U25" s="126"/>
      <c r="V25" s="258"/>
      <c r="W25" s="258"/>
      <c r="X25" s="152"/>
      <c r="Y25" s="152"/>
      <c r="Z25" s="152"/>
      <c r="AA25" s="126"/>
      <c r="AB25" s="126"/>
      <c r="AC25" s="126"/>
      <c r="AH25" s="126"/>
      <c r="AI25" s="126"/>
      <c r="AJ25" s="126"/>
      <c r="AK25" s="126"/>
      <c r="AL25" s="126"/>
    </row>
    <row r="26" spans="1:38" x14ac:dyDescent="0.3">
      <c r="A26" s="366" t="s">
        <v>24</v>
      </c>
      <c r="B26" s="295">
        <f>IT!I10</f>
        <v>131.44800000000001</v>
      </c>
      <c r="C26" s="292">
        <f>IT!I28</f>
        <v>0</v>
      </c>
      <c r="D26" s="292">
        <f>IT!N28</f>
        <v>0</v>
      </c>
      <c r="E26" s="295">
        <f>IT!I34</f>
        <v>0</v>
      </c>
      <c r="F26" s="367">
        <f>IT!N34</f>
        <v>0</v>
      </c>
      <c r="G26" s="292">
        <f>IT!I39</f>
        <v>0</v>
      </c>
      <c r="H26" s="367">
        <f>IT!N39</f>
        <v>0</v>
      </c>
      <c r="I26" s="295">
        <f>IT!I45</f>
        <v>0</v>
      </c>
      <c r="J26" s="367">
        <f>IT!N45</f>
        <v>0</v>
      </c>
      <c r="K26" s="295">
        <f>IT!I51</f>
        <v>0</v>
      </c>
      <c r="L26" s="367">
        <f>IT!N51</f>
        <v>0</v>
      </c>
      <c r="M26" s="369">
        <f>IT!I59</f>
        <v>0</v>
      </c>
      <c r="N26" s="367">
        <f>IT!N59</f>
        <v>0</v>
      </c>
      <c r="O26" s="369"/>
      <c r="P26" s="367"/>
      <c r="Q26" s="220">
        <f>SUM(B26,C26,E26,G26,I26,K26,M26,O26)</f>
        <v>131.44800000000001</v>
      </c>
      <c r="R26" s="126"/>
      <c r="S26" s="370">
        <f>'Comm &amp; Citizen Services'!I67</f>
        <v>-68</v>
      </c>
      <c r="T26" s="370">
        <f>Q26-S26</f>
        <v>199.44800000000001</v>
      </c>
      <c r="U26" s="126"/>
      <c r="V26" s="288" t="s">
        <v>32</v>
      </c>
      <c r="W26" s="288">
        <f>'Comm &amp; Citizen Services'!I67+IT!I68-'C&amp;C Services Summary'!Q34</f>
        <v>41.448000000000008</v>
      </c>
      <c r="X26" s="152"/>
      <c r="Y26" s="152"/>
      <c r="Z26" s="152"/>
      <c r="AA26" s="126"/>
      <c r="AB26" s="126"/>
      <c r="AC26" s="126"/>
      <c r="AH26" s="126"/>
      <c r="AI26" s="126"/>
      <c r="AJ26" s="126"/>
      <c r="AK26" s="126"/>
      <c r="AL26" s="126"/>
    </row>
    <row r="27" spans="1:38" s="2" customFormat="1" x14ac:dyDescent="0.3">
      <c r="A27" s="5" t="s">
        <v>35</v>
      </c>
      <c r="B27" s="209">
        <f t="shared" ref="B27:Q27" si="3">SUM(B26:B26)</f>
        <v>131.44800000000001</v>
      </c>
      <c r="C27" s="6">
        <f t="shared" si="3"/>
        <v>0</v>
      </c>
      <c r="D27" s="213">
        <f t="shared" si="3"/>
        <v>0</v>
      </c>
      <c r="E27" s="209">
        <f t="shared" si="3"/>
        <v>0</v>
      </c>
      <c r="F27" s="213">
        <f t="shared" si="3"/>
        <v>0</v>
      </c>
      <c r="G27" s="6">
        <f t="shared" si="3"/>
        <v>0</v>
      </c>
      <c r="H27" s="213">
        <f t="shared" si="3"/>
        <v>0</v>
      </c>
      <c r="I27" s="209">
        <f t="shared" si="3"/>
        <v>0</v>
      </c>
      <c r="J27" s="213">
        <f t="shared" si="3"/>
        <v>0</v>
      </c>
      <c r="K27" s="209">
        <f t="shared" si="3"/>
        <v>0</v>
      </c>
      <c r="L27" s="213">
        <f t="shared" si="3"/>
        <v>0</v>
      </c>
      <c r="M27" s="256">
        <f t="shared" si="3"/>
        <v>0</v>
      </c>
      <c r="N27" s="215">
        <f t="shared" si="3"/>
        <v>0</v>
      </c>
      <c r="O27" s="256">
        <f t="shared" si="3"/>
        <v>0</v>
      </c>
      <c r="P27" s="215">
        <f t="shared" si="3"/>
        <v>0</v>
      </c>
      <c r="Q27" s="219">
        <f t="shared" si="3"/>
        <v>131.44800000000001</v>
      </c>
      <c r="S27" s="9">
        <f>SUM(S26:S26)</f>
        <v>-68</v>
      </c>
      <c r="T27" s="2">
        <f>SUM(T26:T26)</f>
        <v>199.44800000000001</v>
      </c>
      <c r="V27" s="259" t="s">
        <v>36</v>
      </c>
      <c r="W27" s="260" t="e">
        <f>'Comm &amp; Citizen Services'!N67+IT!N68-'C&amp;C Services Summary'!D34-'C&amp;C Services Summary'!F34-'C&amp;C Services Summary'!H34-'C&amp;C Services Summary'!J34-'C&amp;C Services Summary'!#REF!-'C&amp;C Services Summary'!L34-'C&amp;C Services Summary'!#REF!-'C&amp;C Services Summary'!#REF!-'C&amp;C Services Summary'!#REF!-'C&amp;C Services Summary'!#REF!-'C&amp;C Services Summary'!#REF!-'C&amp;C Services Summary'!N34-'C&amp;C Services Summary'!#REF!</f>
        <v>#REF!</v>
      </c>
      <c r="X27" s="17"/>
      <c r="Y27" s="17"/>
      <c r="Z27" s="17"/>
    </row>
    <row r="28" spans="1:38" s="2" customFormat="1" x14ac:dyDescent="0.3">
      <c r="B28" s="8"/>
      <c r="C28" s="8"/>
      <c r="D28" s="88"/>
      <c r="E28" s="8"/>
      <c r="F28" s="88"/>
      <c r="G28" s="8"/>
      <c r="H28" s="88"/>
      <c r="I28" s="8"/>
      <c r="J28" s="88"/>
      <c r="K28" s="8"/>
      <c r="L28" s="88"/>
      <c r="M28" s="275"/>
      <c r="N28" s="81"/>
      <c r="O28" s="275"/>
      <c r="P28" s="81"/>
      <c r="Q28" s="214"/>
      <c r="V28" s="284"/>
      <c r="W28" s="284"/>
      <c r="X28" s="17"/>
      <c r="Y28" s="17"/>
      <c r="Z28" s="17"/>
    </row>
    <row r="29" spans="1:38" x14ac:dyDescent="0.3">
      <c r="A29" s="2" t="s">
        <v>40</v>
      </c>
      <c r="Q29" s="364"/>
      <c r="R29" s="126"/>
      <c r="S29" s="126"/>
      <c r="T29" s="126"/>
      <c r="U29" s="126"/>
      <c r="V29" s="258"/>
      <c r="W29" s="258"/>
      <c r="X29" s="152"/>
      <c r="Y29" s="152"/>
      <c r="Z29" s="152"/>
      <c r="AA29" s="126"/>
      <c r="AB29" s="126"/>
      <c r="AC29" s="126"/>
      <c r="AH29" s="126"/>
      <c r="AI29" s="126"/>
      <c r="AJ29" s="126"/>
      <c r="AK29" s="126"/>
      <c r="AL29" s="126"/>
    </row>
    <row r="30" spans="1:38" ht="25.5" customHeight="1" x14ac:dyDescent="0.3">
      <c r="A30" s="3" t="s">
        <v>7</v>
      </c>
      <c r="B30" s="210" t="s">
        <v>8</v>
      </c>
      <c r="C30" s="869" t="s">
        <v>9</v>
      </c>
      <c r="D30" s="870"/>
      <c r="E30" s="869" t="s">
        <v>10</v>
      </c>
      <c r="F30" s="870"/>
      <c r="G30" s="869" t="s">
        <v>11</v>
      </c>
      <c r="H30" s="870"/>
      <c r="I30" s="869" t="s">
        <v>12</v>
      </c>
      <c r="J30" s="870"/>
      <c r="K30" s="869" t="s">
        <v>61</v>
      </c>
      <c r="L30" s="870"/>
      <c r="M30" s="869" t="s">
        <v>62</v>
      </c>
      <c r="N30" s="870"/>
      <c r="O30" s="869" t="s">
        <v>15</v>
      </c>
      <c r="P30" s="870"/>
      <c r="Q30" s="210" t="s">
        <v>16</v>
      </c>
      <c r="R30" s="126"/>
      <c r="S30" s="12" t="s">
        <v>63</v>
      </c>
      <c r="T30" s="33" t="s">
        <v>64</v>
      </c>
      <c r="U30" s="126"/>
      <c r="V30" s="258"/>
      <c r="W30" s="258"/>
      <c r="X30" s="152"/>
      <c r="Y30" s="152"/>
      <c r="Z30" s="152"/>
      <c r="AA30" s="126"/>
      <c r="AB30" s="126"/>
      <c r="AC30" s="126"/>
      <c r="AH30" s="126"/>
      <c r="AI30" s="126"/>
      <c r="AJ30" s="126"/>
      <c r="AK30" s="126"/>
      <c r="AL30" s="126"/>
    </row>
    <row r="31" spans="1:38" ht="15" customHeight="1" x14ac:dyDescent="0.3">
      <c r="A31" s="4"/>
      <c r="B31" s="208" t="s">
        <v>19</v>
      </c>
      <c r="C31" s="23" t="s">
        <v>19</v>
      </c>
      <c r="D31" s="210" t="s">
        <v>20</v>
      </c>
      <c r="E31" s="208" t="s">
        <v>19</v>
      </c>
      <c r="F31" s="208" t="s">
        <v>20</v>
      </c>
      <c r="G31" s="85" t="s">
        <v>19</v>
      </c>
      <c r="H31" s="208" t="s">
        <v>20</v>
      </c>
      <c r="I31" s="208" t="s">
        <v>19</v>
      </c>
      <c r="J31" s="208" t="s">
        <v>20</v>
      </c>
      <c r="K31" s="208" t="s">
        <v>19</v>
      </c>
      <c r="L31" s="208" t="s">
        <v>20</v>
      </c>
      <c r="M31" s="208" t="s">
        <v>19</v>
      </c>
      <c r="N31" s="208" t="s">
        <v>20</v>
      </c>
      <c r="O31" s="617" t="s">
        <v>19</v>
      </c>
      <c r="P31" s="208" t="s">
        <v>20</v>
      </c>
      <c r="Q31" s="208" t="s">
        <v>19</v>
      </c>
      <c r="R31" s="126"/>
      <c r="S31" s="126"/>
      <c r="T31" s="126"/>
      <c r="U31" s="126"/>
      <c r="V31" s="258"/>
      <c r="W31" s="258"/>
      <c r="X31" s="152"/>
      <c r="Y31" s="152"/>
      <c r="Z31" s="152"/>
      <c r="AA31" s="126"/>
      <c r="AB31" s="126"/>
      <c r="AC31" s="126"/>
      <c r="AH31" s="126"/>
      <c r="AI31" s="126"/>
      <c r="AJ31" s="126"/>
      <c r="AK31" s="126"/>
      <c r="AL31" s="126"/>
    </row>
    <row r="32" spans="1:38" x14ac:dyDescent="0.3">
      <c r="A32" s="366" t="s">
        <v>24</v>
      </c>
      <c r="B32" s="295">
        <f t="shared" ref="B32:P32" si="4">SUM(,B8,B14,B20,B26)</f>
        <v>495.10799999999995</v>
      </c>
      <c r="C32" s="295">
        <f t="shared" si="4"/>
        <v>904</v>
      </c>
      <c r="D32" s="295">
        <f t="shared" si="4"/>
        <v>0</v>
      </c>
      <c r="E32" s="295">
        <f t="shared" si="4"/>
        <v>0</v>
      </c>
      <c r="F32" s="295">
        <f t="shared" si="4"/>
        <v>0</v>
      </c>
      <c r="G32" s="295">
        <f t="shared" si="4"/>
        <v>0</v>
      </c>
      <c r="H32" s="295">
        <f t="shared" si="4"/>
        <v>0</v>
      </c>
      <c r="I32" s="295">
        <f t="shared" si="4"/>
        <v>0</v>
      </c>
      <c r="J32" s="295">
        <f t="shared" si="4"/>
        <v>0</v>
      </c>
      <c r="K32" s="295">
        <f t="shared" si="4"/>
        <v>0</v>
      </c>
      <c r="L32" s="295">
        <f t="shared" si="4"/>
        <v>0</v>
      </c>
      <c r="M32" s="295">
        <f t="shared" si="4"/>
        <v>-387</v>
      </c>
      <c r="N32" s="295">
        <f t="shared" si="4"/>
        <v>-5</v>
      </c>
      <c r="O32" s="369">
        <f t="shared" si="4"/>
        <v>0</v>
      </c>
      <c r="P32" s="295">
        <f t="shared" si="4"/>
        <v>0</v>
      </c>
      <c r="Q32" s="220">
        <f>SUM(B32,C32,E32,G32,I32,K32,M32,O32)</f>
        <v>1012.1079999999999</v>
      </c>
      <c r="R32" s="126"/>
      <c r="S32" s="370" t="e">
        <f>+S8+S14+S20+S26</f>
        <v>#REF!</v>
      </c>
      <c r="T32" s="365" t="e">
        <f>T8+T14+T20+T26</f>
        <v>#REF!</v>
      </c>
      <c r="U32" s="126"/>
      <c r="V32" s="288" t="s">
        <v>32</v>
      </c>
      <c r="W32" s="288">
        <f>Q9+Q15+Q21+Q27-Q33</f>
        <v>0</v>
      </c>
      <c r="X32" s="152"/>
      <c r="Y32" s="152"/>
      <c r="Z32" s="152"/>
      <c r="AA32" s="126"/>
      <c r="AB32" s="126"/>
      <c r="AC32" s="126"/>
      <c r="AH32" s="126"/>
      <c r="AI32" s="126"/>
      <c r="AJ32" s="126"/>
      <c r="AK32" s="126"/>
      <c r="AL32" s="126"/>
    </row>
    <row r="33" spans="1:38" s="2" customFormat="1" x14ac:dyDescent="0.3">
      <c r="A33" s="5" t="s">
        <v>35</v>
      </c>
      <c r="B33" s="209">
        <f t="shared" ref="B33:Q33" si="5">SUM(B32:B32)</f>
        <v>495.10799999999995</v>
      </c>
      <c r="C33" s="6">
        <f t="shared" si="5"/>
        <v>904</v>
      </c>
      <c r="D33" s="213">
        <f t="shared" si="5"/>
        <v>0</v>
      </c>
      <c r="E33" s="209">
        <f t="shared" si="5"/>
        <v>0</v>
      </c>
      <c r="F33" s="213">
        <f t="shared" si="5"/>
        <v>0</v>
      </c>
      <c r="G33" s="6">
        <f t="shared" si="5"/>
        <v>0</v>
      </c>
      <c r="H33" s="213">
        <f t="shared" si="5"/>
        <v>0</v>
      </c>
      <c r="I33" s="209">
        <f t="shared" si="5"/>
        <v>0</v>
      </c>
      <c r="J33" s="213">
        <f t="shared" si="5"/>
        <v>0</v>
      </c>
      <c r="K33" s="209">
        <f t="shared" si="5"/>
        <v>0</v>
      </c>
      <c r="L33" s="213">
        <f t="shared" si="5"/>
        <v>0</v>
      </c>
      <c r="M33" s="209">
        <f t="shared" si="5"/>
        <v>-387</v>
      </c>
      <c r="N33" s="215">
        <f t="shared" si="5"/>
        <v>-5</v>
      </c>
      <c r="O33" s="256">
        <f t="shared" si="5"/>
        <v>0</v>
      </c>
      <c r="P33" s="215">
        <f t="shared" si="5"/>
        <v>0</v>
      </c>
      <c r="Q33" s="219">
        <f t="shared" si="5"/>
        <v>1012.1079999999999</v>
      </c>
      <c r="S33" s="9" t="e">
        <f>SUM(S32:S32)</f>
        <v>#REF!</v>
      </c>
      <c r="T33" s="32" t="e">
        <f>SUM(T32:T32)</f>
        <v>#REF!</v>
      </c>
      <c r="V33" s="259" t="s">
        <v>36</v>
      </c>
      <c r="W33" s="260" t="e">
        <f>D9+F9+H9+J9+#REF!+L9+#REF!+#REF!+#REF!+#REF!+#REF!+N9+#REF!+D15+F15+H15+J15+#REF!+L15+#REF!+#REF!+#REF!+#REF!+#REF!+N15+#REF!+D21+F21+H21+J21+#REF!+L21+#REF!+#REF!+#REF!+#REF!+#REF!+N21+#REF!+D27+F27+H27+J27+#REF!+L27+#REF!+#REF!+#REF!+#REF!+#REF!+N27+#REF!-D33-F33-H33-J33-#REF!-L33-#REF!-#REF!-#REF!-#REF!-#REF!-N33-#REF!</f>
        <v>#REF!</v>
      </c>
      <c r="X33" s="17"/>
      <c r="Y33" s="17"/>
      <c r="Z33" s="17"/>
    </row>
    <row r="34" spans="1:38" s="2" customFormat="1" x14ac:dyDescent="0.3">
      <c r="B34" s="8"/>
      <c r="C34" s="8"/>
      <c r="D34" s="8"/>
      <c r="E34" s="8"/>
      <c r="F34" s="8"/>
      <c r="G34" s="8"/>
      <c r="H34" s="8"/>
      <c r="I34" s="8"/>
      <c r="J34" s="8"/>
      <c r="K34" s="8"/>
      <c r="L34" s="8"/>
      <c r="M34" s="8"/>
      <c r="N34" s="8"/>
      <c r="O34" s="275"/>
      <c r="P34" s="8"/>
      <c r="Q34" s="8"/>
      <c r="R34" s="8"/>
      <c r="S34" s="8"/>
      <c r="T34" s="8"/>
      <c r="U34" s="9"/>
      <c r="V34" s="8"/>
      <c r="W34" s="8"/>
      <c r="X34" s="8"/>
      <c r="Y34" s="8"/>
      <c r="Z34" s="8"/>
      <c r="AA34" s="8"/>
      <c r="AB34" s="8"/>
      <c r="AC34" s="214"/>
      <c r="AE34" s="217"/>
      <c r="AF34" s="217"/>
      <c r="AH34" s="262"/>
      <c r="AI34" s="262"/>
      <c r="AJ34" s="17"/>
      <c r="AK34" s="17"/>
      <c r="AL34" s="17"/>
    </row>
    <row r="35" spans="1:38" hidden="1" outlineLevel="1" x14ac:dyDescent="0.3">
      <c r="A35" s="13" t="s">
        <v>66</v>
      </c>
      <c r="B35" s="210" t="s">
        <v>149</v>
      </c>
      <c r="C35" s="210" t="s">
        <v>150</v>
      </c>
      <c r="D35" s="210" t="s">
        <v>151</v>
      </c>
      <c r="E35" s="210" t="s">
        <v>152</v>
      </c>
      <c r="F35" s="210" t="s">
        <v>35</v>
      </c>
      <c r="G35" s="12"/>
      <c r="H35" s="12"/>
      <c r="L35" s="126"/>
      <c r="M35" s="126"/>
      <c r="N35" s="126"/>
      <c r="O35" s="618"/>
      <c r="P35" s="126"/>
      <c r="Q35" s="126"/>
      <c r="R35" s="126"/>
      <c r="S35" s="126"/>
      <c r="T35" s="126"/>
      <c r="U35" s="126"/>
      <c r="V35" s="126"/>
      <c r="W35" s="126"/>
      <c r="X35" s="126"/>
      <c r="Y35" s="126"/>
      <c r="Z35" s="126"/>
      <c r="AA35" s="126"/>
      <c r="AB35" s="126"/>
      <c r="AD35" s="217"/>
      <c r="AE35" s="217"/>
      <c r="AF35" s="217"/>
      <c r="AG35" s="217"/>
      <c r="AL35" s="126"/>
    </row>
    <row r="36" spans="1:38" hidden="1" outlineLevel="1" x14ac:dyDescent="0.3">
      <c r="A36" s="372" t="s">
        <v>68</v>
      </c>
      <c r="B36" s="373"/>
      <c r="C36" s="292"/>
      <c r="D36" s="373"/>
      <c r="E36" s="373"/>
      <c r="F36" s="374">
        <f>SUM(B36:E36)</f>
        <v>0</v>
      </c>
      <c r="G36" s="292"/>
      <c r="H36" s="292"/>
      <c r="L36" s="126"/>
      <c r="M36" s="126"/>
      <c r="N36" s="126"/>
      <c r="O36" s="618"/>
      <c r="P36" s="126"/>
      <c r="Q36" s="126"/>
      <c r="R36" s="126"/>
      <c r="S36" s="126"/>
      <c r="T36" s="126"/>
      <c r="U36" s="126"/>
      <c r="V36" s="126"/>
      <c r="W36" s="126"/>
      <c r="X36" s="126"/>
      <c r="Y36" s="126"/>
      <c r="Z36" s="126"/>
      <c r="AA36" s="126"/>
      <c r="AB36" s="126"/>
      <c r="AD36" s="217"/>
      <c r="AE36" s="217"/>
      <c r="AF36" s="217"/>
      <c r="AG36" s="217"/>
      <c r="AL36" s="126"/>
    </row>
    <row r="37" spans="1:38" hidden="1" outlineLevel="1" x14ac:dyDescent="0.3">
      <c r="A37" s="372" t="s">
        <v>69</v>
      </c>
      <c r="B37" s="295"/>
      <c r="C37" s="292"/>
      <c r="D37" s="295"/>
      <c r="E37" s="295"/>
      <c r="F37" s="375">
        <f>SUM(B37:E37)</f>
        <v>0</v>
      </c>
      <c r="G37" s="292"/>
      <c r="H37" s="292"/>
      <c r="L37" s="126"/>
      <c r="M37" s="126"/>
      <c r="N37" s="126"/>
      <c r="O37" s="618"/>
      <c r="P37" s="126"/>
      <c r="Q37" s="126"/>
      <c r="R37" s="126"/>
      <c r="S37" s="126"/>
      <c r="T37" s="126"/>
      <c r="U37" s="126"/>
      <c r="V37" s="126"/>
      <c r="W37" s="126"/>
      <c r="X37" s="126"/>
      <c r="Y37" s="126"/>
      <c r="Z37" s="126"/>
      <c r="AA37" s="126"/>
      <c r="AB37" s="126"/>
      <c r="AD37" s="217"/>
      <c r="AE37" s="217"/>
      <c r="AF37" s="217"/>
      <c r="AG37" s="217"/>
      <c r="AH37" s="263"/>
      <c r="AI37" s="264"/>
      <c r="AL37" s="126"/>
    </row>
    <row r="38" spans="1:38" hidden="1" outlineLevel="1" x14ac:dyDescent="0.3">
      <c r="A38" s="372" t="s">
        <v>70</v>
      </c>
      <c r="B38" s="376"/>
      <c r="C38" s="292"/>
      <c r="D38" s="376"/>
      <c r="E38" s="376"/>
      <c r="F38" s="375">
        <f>SUM(B38:E38)</f>
        <v>0</v>
      </c>
      <c r="G38" s="292"/>
      <c r="H38" s="292"/>
      <c r="L38" s="126"/>
      <c r="M38" s="126"/>
      <c r="N38" s="126"/>
      <c r="O38" s="618"/>
      <c r="P38" s="126"/>
      <c r="Q38" s="126"/>
      <c r="R38" s="126"/>
      <c r="S38" s="126"/>
      <c r="T38" s="126"/>
      <c r="U38" s="126"/>
      <c r="V38" s="126"/>
      <c r="W38" s="126"/>
      <c r="X38" s="126"/>
      <c r="Y38" s="126"/>
      <c r="Z38" s="126"/>
      <c r="AA38" s="126"/>
      <c r="AB38" s="126"/>
      <c r="AD38" s="217"/>
      <c r="AE38" s="12"/>
      <c r="AF38" s="12"/>
      <c r="AG38" s="217"/>
      <c r="AH38" s="265" t="e">
        <f>#REF!+#REF!+E9+E15-F39</f>
        <v>#REF!</v>
      </c>
      <c r="AI38" s="264"/>
      <c r="AL38" s="126"/>
    </row>
    <row r="39" spans="1:38" s="2" customFormat="1" hidden="1" outlineLevel="1" x14ac:dyDescent="0.3">
      <c r="A39" s="14" t="s">
        <v>35</v>
      </c>
      <c r="B39" s="209">
        <f>SUM(B36:B38)</f>
        <v>0</v>
      </c>
      <c r="C39" s="209">
        <f>SUM(C36:C38)</f>
        <v>0</v>
      </c>
      <c r="D39" s="209">
        <f>SUM(D36:D38)</f>
        <v>0</v>
      </c>
      <c r="E39" s="209">
        <f>SUM(E36:E38)</f>
        <v>0</v>
      </c>
      <c r="F39" s="209">
        <f>SUM(B39:E39)</f>
        <v>0</v>
      </c>
      <c r="G39" s="8"/>
      <c r="H39" s="8"/>
      <c r="I39" s="12"/>
      <c r="J39" s="12"/>
      <c r="K39" s="12"/>
      <c r="O39" s="619"/>
      <c r="AC39" s="218"/>
      <c r="AD39" s="12"/>
      <c r="AE39" s="217"/>
      <c r="AF39" s="217"/>
      <c r="AG39" s="12"/>
      <c r="AH39" s="264"/>
      <c r="AI39" s="264"/>
      <c r="AJ39" s="17"/>
      <c r="AK39" s="17"/>
    </row>
    <row r="40" spans="1:38" hidden="1" outlineLevel="1" x14ac:dyDescent="0.3">
      <c r="A40" s="2" t="s">
        <v>71</v>
      </c>
      <c r="B40" s="292"/>
      <c r="C40" s="292"/>
      <c r="D40" s="292"/>
      <c r="E40" s="292"/>
      <c r="F40" s="292"/>
      <c r="G40" s="292"/>
      <c r="H40" s="292"/>
      <c r="L40" s="126"/>
      <c r="M40" s="126"/>
      <c r="N40" s="126"/>
      <c r="O40" s="618"/>
      <c r="P40" s="126"/>
      <c r="Q40" s="126"/>
      <c r="R40" s="126"/>
      <c r="S40" s="126"/>
      <c r="T40" s="126"/>
      <c r="U40" s="126"/>
      <c r="V40" s="126"/>
      <c r="W40" s="126"/>
      <c r="X40" s="126"/>
      <c r="Y40" s="126"/>
      <c r="Z40" s="126"/>
      <c r="AA40" s="126"/>
      <c r="AB40" s="126"/>
      <c r="AD40" s="217"/>
      <c r="AE40" s="217"/>
      <c r="AF40" s="217"/>
      <c r="AG40" s="217"/>
      <c r="AL40" s="126"/>
    </row>
    <row r="41" spans="1:38" hidden="1" outlineLevel="1" x14ac:dyDescent="0.3">
      <c r="A41" s="377" t="s">
        <v>72</v>
      </c>
      <c r="B41" s="378">
        <f>-B36*0.8</f>
        <v>0</v>
      </c>
      <c r="C41" s="379">
        <f>-C36*0.8</f>
        <v>0</v>
      </c>
      <c r="D41" s="378">
        <f>-D36*0.8</f>
        <v>0</v>
      </c>
      <c r="E41" s="378">
        <f>-E36*0.8</f>
        <v>0</v>
      </c>
      <c r="F41" s="378">
        <f>SUM(B41:E41)</f>
        <v>0</v>
      </c>
      <c r="G41" s="380"/>
      <c r="H41" s="380"/>
      <c r="L41" s="126"/>
      <c r="M41" s="126"/>
      <c r="N41" s="126"/>
      <c r="O41" s="618"/>
      <c r="P41" s="126"/>
      <c r="Q41" s="126"/>
      <c r="R41" s="126"/>
      <c r="S41" s="126"/>
      <c r="T41" s="126"/>
      <c r="U41" s="126"/>
      <c r="V41" s="126"/>
      <c r="W41" s="126"/>
      <c r="X41" s="126"/>
      <c r="Y41" s="126"/>
      <c r="Z41" s="126"/>
      <c r="AA41" s="126"/>
      <c r="AB41" s="126"/>
      <c r="AD41" s="217"/>
      <c r="AE41" s="217"/>
      <c r="AF41" s="217"/>
      <c r="AG41" s="217"/>
      <c r="AL41" s="126"/>
    </row>
    <row r="42" spans="1:38" hidden="1" outlineLevel="1" x14ac:dyDescent="0.3">
      <c r="A42" s="372" t="s">
        <v>73</v>
      </c>
      <c r="B42" s="381">
        <f>-B37*0.4</f>
        <v>0</v>
      </c>
      <c r="C42" s="380">
        <f>-C37*0.4</f>
        <v>0</v>
      </c>
      <c r="D42" s="381">
        <f>-D37*0.4</f>
        <v>0</v>
      </c>
      <c r="E42" s="381">
        <f>-E37*0.4</f>
        <v>0</v>
      </c>
      <c r="F42" s="381">
        <f>SUM(B42:E42)</f>
        <v>0</v>
      </c>
      <c r="G42" s="380"/>
      <c r="H42" s="380"/>
      <c r="L42" s="126"/>
      <c r="M42" s="126"/>
      <c r="N42" s="126"/>
      <c r="O42" s="618"/>
      <c r="P42" s="126"/>
      <c r="Q42" s="126"/>
      <c r="R42" s="126"/>
      <c r="S42" s="126"/>
      <c r="T42" s="126"/>
      <c r="U42" s="126"/>
      <c r="V42" s="126"/>
      <c r="W42" s="126"/>
      <c r="X42" s="126"/>
      <c r="Y42" s="126"/>
      <c r="Z42" s="126"/>
      <c r="AA42" s="126"/>
      <c r="AB42" s="126"/>
      <c r="AD42" s="217"/>
      <c r="AE42" s="217"/>
      <c r="AF42" s="217"/>
      <c r="AG42" s="217"/>
      <c r="AL42" s="126"/>
    </row>
    <row r="43" spans="1:38" hidden="1" outlineLevel="1" x14ac:dyDescent="0.3">
      <c r="A43" s="372" t="s">
        <v>74</v>
      </c>
      <c r="B43" s="381">
        <v>0</v>
      </c>
      <c r="C43" s="380">
        <v>0</v>
      </c>
      <c r="D43" s="381">
        <v>0</v>
      </c>
      <c r="E43" s="381">
        <v>0</v>
      </c>
      <c r="F43" s="381">
        <f>SUM(B43:E43)</f>
        <v>0</v>
      </c>
      <c r="G43" s="380"/>
      <c r="H43" s="380"/>
      <c r="L43" s="126"/>
      <c r="M43" s="126"/>
      <c r="N43" s="126"/>
      <c r="O43" s="618"/>
      <c r="P43" s="126"/>
      <c r="Q43" s="126"/>
      <c r="R43" s="126"/>
      <c r="S43" s="126"/>
      <c r="T43" s="126"/>
      <c r="U43" s="126"/>
      <c r="V43" s="126"/>
      <c r="W43" s="126"/>
      <c r="X43" s="126"/>
      <c r="Y43" s="126"/>
      <c r="Z43" s="126"/>
      <c r="AA43" s="126"/>
      <c r="AB43" s="126"/>
      <c r="AD43" s="217"/>
      <c r="AE43" s="217"/>
      <c r="AF43" s="217"/>
      <c r="AG43" s="217"/>
      <c r="AL43" s="126"/>
    </row>
    <row r="44" spans="1:38" hidden="1" outlineLevel="1" x14ac:dyDescent="0.3">
      <c r="A44" s="14" t="s">
        <v>35</v>
      </c>
      <c r="B44" s="15">
        <f>SUM(B41:B43)</f>
        <v>0</v>
      </c>
      <c r="C44" s="16">
        <f>SUM(C41:C43)</f>
        <v>0</v>
      </c>
      <c r="D44" s="15">
        <f>SUM(D41:D43)</f>
        <v>0</v>
      </c>
      <c r="E44" s="15">
        <f>SUM(E41:E43)</f>
        <v>0</v>
      </c>
      <c r="F44" s="15">
        <f>SUM(F41:F43)</f>
        <v>0</v>
      </c>
      <c r="G44" s="24"/>
      <c r="H44" s="24"/>
      <c r="L44" s="126"/>
      <c r="M44" s="126"/>
      <c r="N44" s="126"/>
      <c r="O44" s="618"/>
      <c r="P44" s="126"/>
      <c r="Q44" s="126"/>
      <c r="R44" s="126"/>
      <c r="S44" s="126"/>
      <c r="T44" s="126"/>
      <c r="U44" s="126"/>
      <c r="V44" s="126"/>
      <c r="W44" s="126"/>
      <c r="X44" s="126"/>
      <c r="Y44" s="126"/>
      <c r="Z44" s="126"/>
      <c r="AA44" s="126"/>
      <c r="AB44" s="126"/>
      <c r="AD44" s="217"/>
      <c r="AE44" s="217"/>
      <c r="AF44" s="217"/>
      <c r="AG44" s="217"/>
      <c r="AL44" s="126"/>
    </row>
    <row r="45" spans="1:38" hidden="1" outlineLevel="1" x14ac:dyDescent="0.3">
      <c r="B45" s="380"/>
      <c r="C45" s="380"/>
      <c r="D45" s="380"/>
      <c r="E45" s="380"/>
      <c r="F45" s="380"/>
      <c r="G45" s="380"/>
      <c r="H45" s="380"/>
      <c r="L45" s="126"/>
      <c r="M45" s="126"/>
      <c r="N45" s="126"/>
      <c r="O45" s="618"/>
      <c r="P45" s="126"/>
      <c r="Q45" s="126"/>
      <c r="R45" s="126"/>
      <c r="S45" s="126"/>
      <c r="T45" s="126"/>
      <c r="U45" s="126"/>
      <c r="V45" s="126"/>
      <c r="W45" s="126"/>
      <c r="X45" s="126"/>
      <c r="Y45" s="126"/>
      <c r="Z45" s="126"/>
      <c r="AA45" s="126"/>
      <c r="AB45" s="126"/>
      <c r="AD45" s="217"/>
      <c r="AE45" s="217"/>
      <c r="AF45" s="217"/>
      <c r="AG45" s="217"/>
      <c r="AL45" s="126"/>
    </row>
    <row r="46" spans="1:38" hidden="1" outlineLevel="1" x14ac:dyDescent="0.3">
      <c r="A46" s="13" t="s">
        <v>75</v>
      </c>
      <c r="B46" s="210" t="s">
        <v>149</v>
      </c>
      <c r="C46" s="210" t="s">
        <v>150</v>
      </c>
      <c r="D46" s="210" t="s">
        <v>151</v>
      </c>
      <c r="E46" s="210" t="s">
        <v>152</v>
      </c>
      <c r="F46" s="363" t="s">
        <v>35</v>
      </c>
      <c r="G46" s="12"/>
      <c r="H46" s="12"/>
      <c r="L46" s="126"/>
      <c r="M46" s="126"/>
      <c r="N46" s="126"/>
      <c r="O46" s="618"/>
      <c r="P46" s="126"/>
      <c r="Q46" s="126"/>
      <c r="R46" s="126"/>
      <c r="S46" s="126"/>
      <c r="T46" s="126"/>
      <c r="U46" s="126"/>
      <c r="V46" s="126"/>
      <c r="W46" s="126"/>
      <c r="X46" s="126"/>
      <c r="Y46" s="126"/>
      <c r="Z46" s="126"/>
      <c r="AA46" s="126"/>
      <c r="AB46" s="126"/>
      <c r="AD46" s="217"/>
      <c r="AE46" s="217"/>
      <c r="AF46" s="217"/>
      <c r="AG46" s="217"/>
      <c r="AL46" s="126"/>
    </row>
    <row r="47" spans="1:38" hidden="1" outlineLevel="1" x14ac:dyDescent="0.3">
      <c r="A47" s="372" t="s">
        <v>68</v>
      </c>
      <c r="B47" s="373"/>
      <c r="C47" s="292"/>
      <c r="D47" s="373"/>
      <c r="E47" s="295"/>
      <c r="F47" s="374">
        <f>SUM(B47:E47)</f>
        <v>0</v>
      </c>
      <c r="G47" s="292"/>
      <c r="H47" s="292"/>
      <c r="L47" s="126"/>
      <c r="M47" s="126"/>
      <c r="N47" s="126"/>
      <c r="O47" s="618"/>
      <c r="P47" s="126"/>
      <c r="Q47" s="126"/>
      <c r="R47" s="126"/>
      <c r="S47" s="126"/>
      <c r="T47" s="126"/>
      <c r="U47" s="126"/>
      <c r="V47" s="126"/>
      <c r="W47" s="126"/>
      <c r="X47" s="126"/>
      <c r="Y47" s="126"/>
      <c r="Z47" s="126"/>
      <c r="AA47" s="126"/>
      <c r="AB47" s="126"/>
      <c r="AD47" s="217"/>
      <c r="AE47" s="217"/>
      <c r="AF47" s="217"/>
      <c r="AG47" s="217"/>
      <c r="AL47" s="126"/>
    </row>
    <row r="48" spans="1:38" hidden="1" outlineLevel="1" x14ac:dyDescent="0.3">
      <c r="A48" s="372" t="s">
        <v>69</v>
      </c>
      <c r="B48" s="295"/>
      <c r="C48" s="292"/>
      <c r="D48" s="295"/>
      <c r="E48" s="295"/>
      <c r="F48" s="375">
        <f>SUM(B48:E48)</f>
        <v>0</v>
      </c>
      <c r="G48" s="292"/>
      <c r="H48" s="292"/>
      <c r="L48" s="126"/>
      <c r="M48" s="126"/>
      <c r="N48" s="126"/>
      <c r="O48" s="618"/>
      <c r="P48" s="126"/>
      <c r="Q48" s="126"/>
      <c r="R48" s="126"/>
      <c r="S48" s="126"/>
      <c r="T48" s="126"/>
      <c r="U48" s="126"/>
      <c r="V48" s="126"/>
      <c r="W48" s="126"/>
      <c r="X48" s="126"/>
      <c r="Y48" s="126"/>
      <c r="Z48" s="126"/>
      <c r="AA48" s="126"/>
      <c r="AB48" s="126"/>
      <c r="AD48" s="217"/>
      <c r="AE48" s="217"/>
      <c r="AF48" s="217"/>
      <c r="AG48" s="217"/>
      <c r="AH48" s="263"/>
      <c r="AI48" s="264"/>
      <c r="AL48" s="126"/>
    </row>
    <row r="49" spans="1:38" hidden="1" outlineLevel="1" x14ac:dyDescent="0.3">
      <c r="A49" s="372" t="s">
        <v>70</v>
      </c>
      <c r="B49" s="376"/>
      <c r="C49" s="292"/>
      <c r="D49" s="376"/>
      <c r="E49" s="295"/>
      <c r="F49" s="375">
        <f>SUM(B49:E49)</f>
        <v>0</v>
      </c>
      <c r="G49" s="292"/>
      <c r="H49" s="292"/>
      <c r="L49" s="126"/>
      <c r="M49" s="126"/>
      <c r="N49" s="126"/>
      <c r="O49" s="618"/>
      <c r="P49" s="126"/>
      <c r="Q49" s="126"/>
      <c r="R49" s="126"/>
      <c r="S49" s="126"/>
      <c r="T49" s="126"/>
      <c r="U49" s="126"/>
      <c r="V49" s="126"/>
      <c r="W49" s="126"/>
      <c r="X49" s="126"/>
      <c r="Y49" s="126"/>
      <c r="Z49" s="126"/>
      <c r="AA49" s="126"/>
      <c r="AB49" s="126"/>
      <c r="AD49" s="217"/>
      <c r="AE49" s="12"/>
      <c r="AF49" s="12"/>
      <c r="AG49" s="217"/>
      <c r="AH49" s="265" t="e">
        <f>#REF!+#REF!+I9+I15-F50</f>
        <v>#REF!</v>
      </c>
      <c r="AI49" s="264"/>
      <c r="AJ49" s="152" t="e">
        <f>#REF!+#REF!+#REF!+#REF!</f>
        <v>#REF!</v>
      </c>
      <c r="AL49" s="126"/>
    </row>
    <row r="50" spans="1:38" s="2" customFormat="1" hidden="1" outlineLevel="1" x14ac:dyDescent="0.3">
      <c r="A50" s="14" t="s">
        <v>35</v>
      </c>
      <c r="B50" s="209">
        <f>SUM(B47:B49)</f>
        <v>0</v>
      </c>
      <c r="C50" s="209">
        <f>SUM(C47:C49)</f>
        <v>0</v>
      </c>
      <c r="D50" s="209">
        <f>SUM(D47:D49)</f>
        <v>0</v>
      </c>
      <c r="E50" s="209">
        <f>SUM(E47:E49)</f>
        <v>0</v>
      </c>
      <c r="F50" s="11">
        <f>SUM(B50:E50)</f>
        <v>0</v>
      </c>
      <c r="G50" s="8"/>
      <c r="H50" s="8"/>
      <c r="I50" s="12"/>
      <c r="J50" s="12"/>
      <c r="K50" s="12"/>
      <c r="O50" s="619"/>
      <c r="AC50" s="218"/>
      <c r="AD50" s="12"/>
      <c r="AE50" s="217"/>
      <c r="AF50" s="217"/>
      <c r="AG50" s="12"/>
      <c r="AH50" s="264"/>
      <c r="AI50" s="264"/>
      <c r="AJ50" s="17"/>
      <c r="AK50" s="17"/>
    </row>
    <row r="51" spans="1:38" hidden="1" outlineLevel="1" x14ac:dyDescent="0.3">
      <c r="A51" s="2" t="s">
        <v>71</v>
      </c>
      <c r="B51" s="292"/>
      <c r="C51" s="292"/>
      <c r="D51" s="292"/>
      <c r="E51" s="292"/>
      <c r="F51" s="292"/>
      <c r="G51" s="292"/>
      <c r="H51" s="292"/>
      <c r="L51" s="126"/>
      <c r="M51" s="126"/>
      <c r="N51" s="126"/>
      <c r="O51" s="618"/>
      <c r="P51" s="126"/>
      <c r="Q51" s="126"/>
      <c r="R51" s="126"/>
      <c r="S51" s="126"/>
      <c r="T51" s="126"/>
      <c r="U51" s="126"/>
      <c r="V51" s="126"/>
      <c r="W51" s="126"/>
      <c r="X51" s="126"/>
      <c r="Y51" s="126"/>
      <c r="Z51" s="126"/>
      <c r="AA51" s="126"/>
      <c r="AB51" s="126"/>
      <c r="AD51" s="217"/>
      <c r="AE51" s="217"/>
      <c r="AF51" s="217"/>
      <c r="AG51" s="217"/>
      <c r="AL51" s="126"/>
    </row>
    <row r="52" spans="1:38" hidden="1" outlineLevel="1" x14ac:dyDescent="0.3">
      <c r="A52" s="377" t="s">
        <v>72</v>
      </c>
      <c r="B52" s="378">
        <f>-B47*0.8</f>
        <v>0</v>
      </c>
      <c r="C52" s="379">
        <f>-C47*0.8</f>
        <v>0</v>
      </c>
      <c r="D52" s="378">
        <f>-D47*0.8</f>
        <v>0</v>
      </c>
      <c r="E52" s="378">
        <f>-E47*0.8</f>
        <v>0</v>
      </c>
      <c r="F52" s="378">
        <f>SUM(B52:E52)</f>
        <v>0</v>
      </c>
      <c r="G52" s="380"/>
      <c r="H52" s="380"/>
      <c r="L52" s="126"/>
      <c r="M52" s="126"/>
      <c r="N52" s="126"/>
      <c r="O52" s="618"/>
      <c r="P52" s="126"/>
      <c r="Q52" s="126"/>
      <c r="R52" s="126"/>
      <c r="S52" s="126"/>
      <c r="T52" s="126"/>
      <c r="U52" s="126"/>
      <c r="V52" s="126"/>
      <c r="W52" s="126"/>
      <c r="X52" s="126"/>
      <c r="Y52" s="126"/>
      <c r="Z52" s="126"/>
      <c r="AA52" s="126"/>
      <c r="AB52" s="126"/>
      <c r="AD52" s="217"/>
      <c r="AE52" s="217"/>
      <c r="AF52" s="217"/>
      <c r="AG52" s="217"/>
      <c r="AL52" s="126"/>
    </row>
    <row r="53" spans="1:38" hidden="1" outlineLevel="1" x14ac:dyDescent="0.3">
      <c r="A53" s="372" t="s">
        <v>73</v>
      </c>
      <c r="B53" s="381">
        <f>-B48*0.4</f>
        <v>0</v>
      </c>
      <c r="C53" s="380">
        <f>-C48*0.4</f>
        <v>0</v>
      </c>
      <c r="D53" s="381">
        <f>-D48*0.4</f>
        <v>0</v>
      </c>
      <c r="E53" s="381">
        <f>-E48*0.4</f>
        <v>0</v>
      </c>
      <c r="F53" s="381">
        <f>SUM(B53:E53)</f>
        <v>0</v>
      </c>
      <c r="G53" s="380"/>
      <c r="H53" s="380"/>
      <c r="L53" s="126"/>
      <c r="M53" s="126"/>
      <c r="N53" s="126"/>
      <c r="O53" s="618"/>
      <c r="P53" s="126"/>
      <c r="Q53" s="126"/>
      <c r="R53" s="126"/>
      <c r="S53" s="126"/>
      <c r="T53" s="126"/>
      <c r="U53" s="126"/>
      <c r="V53" s="126"/>
      <c r="W53" s="126"/>
      <c r="X53" s="126"/>
      <c r="Y53" s="126"/>
      <c r="Z53" s="126"/>
      <c r="AA53" s="126"/>
      <c r="AB53" s="126"/>
      <c r="AD53" s="217"/>
      <c r="AE53" s="217"/>
      <c r="AF53" s="217"/>
      <c r="AG53" s="217"/>
      <c r="AL53" s="126"/>
    </row>
    <row r="54" spans="1:38" hidden="1" outlineLevel="1" x14ac:dyDescent="0.3">
      <c r="A54" s="372" t="s">
        <v>74</v>
      </c>
      <c r="B54" s="381">
        <v>0</v>
      </c>
      <c r="C54" s="380">
        <v>0</v>
      </c>
      <c r="D54" s="381">
        <v>0</v>
      </c>
      <c r="E54" s="381">
        <v>0</v>
      </c>
      <c r="F54" s="381">
        <f>SUM(B54:E54)</f>
        <v>0</v>
      </c>
      <c r="G54" s="380"/>
      <c r="H54" s="380"/>
      <c r="L54" s="126"/>
      <c r="M54" s="126"/>
      <c r="N54" s="126"/>
      <c r="O54" s="618"/>
      <c r="P54" s="126"/>
      <c r="Q54" s="126"/>
      <c r="R54" s="126"/>
      <c r="S54" s="126"/>
      <c r="T54" s="126"/>
      <c r="U54" s="126"/>
      <c r="V54" s="126"/>
      <c r="W54" s="126"/>
      <c r="X54" s="126"/>
      <c r="Y54" s="126"/>
      <c r="Z54" s="126"/>
      <c r="AA54" s="126"/>
      <c r="AB54" s="126"/>
      <c r="AD54" s="217"/>
      <c r="AE54" s="217"/>
      <c r="AF54" s="217"/>
      <c r="AG54" s="217"/>
      <c r="AL54" s="126"/>
    </row>
    <row r="55" spans="1:38" hidden="1" outlineLevel="1" x14ac:dyDescent="0.3">
      <c r="A55" s="14" t="s">
        <v>35</v>
      </c>
      <c r="B55" s="15">
        <f>SUM(B52:B54)</f>
        <v>0</v>
      </c>
      <c r="C55" s="16">
        <f>SUM(C52:C54)</f>
        <v>0</v>
      </c>
      <c r="D55" s="15">
        <f>SUM(D52:D54)</f>
        <v>0</v>
      </c>
      <c r="E55" s="15">
        <f>SUM(E52:E54)</f>
        <v>0</v>
      </c>
      <c r="F55" s="15">
        <f>SUM(F52:F54)</f>
        <v>0</v>
      </c>
      <c r="G55" s="24"/>
      <c r="H55" s="24"/>
      <c r="L55" s="126"/>
      <c r="M55" s="126"/>
      <c r="N55" s="126"/>
      <c r="O55" s="618"/>
      <c r="P55" s="126"/>
      <c r="Q55" s="126"/>
      <c r="R55" s="126"/>
      <c r="S55" s="126"/>
      <c r="T55" s="126"/>
      <c r="U55" s="126"/>
      <c r="V55" s="126"/>
      <c r="W55" s="126"/>
      <c r="X55" s="126"/>
      <c r="Y55" s="126"/>
      <c r="Z55" s="126"/>
      <c r="AA55" s="126"/>
      <c r="AB55" s="126"/>
      <c r="AD55" s="217"/>
      <c r="AE55" s="217"/>
      <c r="AF55" s="217"/>
      <c r="AG55" s="217"/>
      <c r="AL55" s="126"/>
    </row>
    <row r="56" spans="1:38" hidden="1" outlineLevel="1" x14ac:dyDescent="0.3">
      <c r="L56" s="126"/>
      <c r="M56" s="126"/>
      <c r="N56" s="126"/>
      <c r="O56" s="618"/>
      <c r="P56" s="126"/>
      <c r="Q56" s="126"/>
      <c r="R56" s="126"/>
      <c r="S56" s="126"/>
      <c r="T56" s="126"/>
      <c r="U56" s="126"/>
      <c r="V56" s="126"/>
      <c r="W56" s="126"/>
      <c r="X56" s="126"/>
      <c r="Y56" s="126"/>
      <c r="Z56" s="126"/>
      <c r="AA56" s="126"/>
      <c r="AB56" s="126"/>
      <c r="AD56" s="217"/>
      <c r="AE56" s="217"/>
      <c r="AF56" s="217"/>
      <c r="AG56" s="217"/>
      <c r="AL56" s="126"/>
    </row>
    <row r="57" spans="1:38" hidden="1" outlineLevel="1" x14ac:dyDescent="0.3">
      <c r="A57" s="13" t="s">
        <v>76</v>
      </c>
      <c r="B57" s="210" t="s">
        <v>149</v>
      </c>
      <c r="C57" s="210" t="s">
        <v>150</v>
      </c>
      <c r="D57" s="210" t="s">
        <v>151</v>
      </c>
      <c r="E57" s="210" t="s">
        <v>152</v>
      </c>
      <c r="F57" s="210" t="s">
        <v>35</v>
      </c>
      <c r="G57" s="12"/>
      <c r="H57" s="12"/>
      <c r="L57" s="126"/>
      <c r="M57" s="126"/>
      <c r="N57" s="126"/>
      <c r="O57" s="618"/>
      <c r="P57" s="126"/>
      <c r="Q57" s="126"/>
      <c r="R57" s="126"/>
      <c r="S57" s="126"/>
      <c r="T57" s="126"/>
      <c r="U57" s="126"/>
      <c r="V57" s="126"/>
      <c r="W57" s="126"/>
      <c r="X57" s="126"/>
      <c r="Y57" s="126"/>
      <c r="Z57" s="126"/>
      <c r="AA57" s="126"/>
      <c r="AB57" s="126"/>
      <c r="AD57" s="217"/>
      <c r="AE57" s="217"/>
      <c r="AF57" s="217"/>
      <c r="AG57" s="217"/>
      <c r="AL57" s="126"/>
    </row>
    <row r="58" spans="1:38" hidden="1" outlineLevel="1" x14ac:dyDescent="0.3">
      <c r="A58" s="372" t="s">
        <v>68</v>
      </c>
      <c r="B58" s="373"/>
      <c r="C58" s="373"/>
      <c r="D58" s="373"/>
      <c r="E58" s="373"/>
      <c r="F58" s="374">
        <f>SUM(B58:E58)</f>
        <v>0</v>
      </c>
      <c r="G58" s="292"/>
      <c r="H58" s="292"/>
      <c r="L58" s="126"/>
      <c r="M58" s="126"/>
      <c r="N58" s="126"/>
      <c r="O58" s="618"/>
      <c r="P58" s="126"/>
      <c r="Q58" s="126"/>
      <c r="R58" s="126"/>
      <c r="S58" s="126"/>
      <c r="T58" s="126"/>
      <c r="U58" s="126"/>
      <c r="V58" s="126"/>
      <c r="W58" s="126"/>
      <c r="X58" s="126"/>
      <c r="Y58" s="126"/>
      <c r="Z58" s="126"/>
      <c r="AA58" s="126"/>
      <c r="AB58" s="126"/>
      <c r="AD58" s="217"/>
      <c r="AE58" s="217"/>
      <c r="AF58" s="217"/>
      <c r="AG58" s="217"/>
      <c r="AL58" s="126"/>
    </row>
    <row r="59" spans="1:38" hidden="1" outlineLevel="1" x14ac:dyDescent="0.3">
      <c r="A59" s="372" t="s">
        <v>69</v>
      </c>
      <c r="B59" s="295"/>
      <c r="C59" s="295"/>
      <c r="D59" s="295"/>
      <c r="E59" s="295"/>
      <c r="F59" s="375">
        <f>SUM(B59:E59)</f>
        <v>0</v>
      </c>
      <c r="G59" s="292"/>
      <c r="H59" s="292"/>
      <c r="L59" s="126"/>
      <c r="M59" s="126"/>
      <c r="N59" s="126"/>
      <c r="O59" s="618"/>
      <c r="P59" s="126"/>
      <c r="Q59" s="126"/>
      <c r="R59" s="126"/>
      <c r="S59" s="126"/>
      <c r="T59" s="126"/>
      <c r="U59" s="126"/>
      <c r="V59" s="126"/>
      <c r="W59" s="126"/>
      <c r="X59" s="126"/>
      <c r="Y59" s="126"/>
      <c r="Z59" s="126"/>
      <c r="AA59" s="126"/>
      <c r="AB59" s="126"/>
      <c r="AD59" s="217"/>
      <c r="AE59" s="217"/>
      <c r="AF59" s="217"/>
      <c r="AG59" s="217"/>
      <c r="AH59" s="263"/>
      <c r="AI59" s="264"/>
      <c r="AL59" s="126"/>
    </row>
    <row r="60" spans="1:38" hidden="1" outlineLevel="1" x14ac:dyDescent="0.3">
      <c r="A60" s="372" t="s">
        <v>70</v>
      </c>
      <c r="B60" s="376"/>
      <c r="C60" s="376"/>
      <c r="D60" s="376"/>
      <c r="E60" s="376"/>
      <c r="F60" s="375">
        <f>SUM(B60:E60)</f>
        <v>0</v>
      </c>
      <c r="G60" s="292"/>
      <c r="H60" s="292"/>
      <c r="L60" s="126"/>
      <c r="M60" s="126"/>
      <c r="N60" s="126"/>
      <c r="O60" s="618"/>
      <c r="P60" s="126"/>
      <c r="Q60" s="126"/>
      <c r="R60" s="126"/>
      <c r="S60" s="126"/>
      <c r="T60" s="126"/>
      <c r="U60" s="126"/>
      <c r="V60" s="126"/>
      <c r="W60" s="126"/>
      <c r="X60" s="126"/>
      <c r="Y60" s="126"/>
      <c r="Z60" s="126"/>
      <c r="AA60" s="126"/>
      <c r="AB60" s="126"/>
      <c r="AD60" s="217"/>
      <c r="AE60" s="12"/>
      <c r="AF60" s="12"/>
      <c r="AG60" s="217"/>
      <c r="AH60" s="265" t="e">
        <f>#REF!+#REF!+#REF!+#REF!-F61</f>
        <v>#REF!</v>
      </c>
      <c r="AI60" s="264"/>
      <c r="AL60" s="126"/>
    </row>
    <row r="61" spans="1:38" s="2" customFormat="1" hidden="1" outlineLevel="1" x14ac:dyDescent="0.3">
      <c r="A61" s="14" t="s">
        <v>35</v>
      </c>
      <c r="B61" s="209">
        <f>SUM(B58:B60)</f>
        <v>0</v>
      </c>
      <c r="C61" s="10">
        <f>SUM(C58:C60)</f>
        <v>0</v>
      </c>
      <c r="D61" s="209">
        <f>SUM(D58:D60)</f>
        <v>0</v>
      </c>
      <c r="E61" s="11">
        <f>SUM(E58:E60)</f>
        <v>0</v>
      </c>
      <c r="F61" s="209">
        <f>SUM(B61:E61)</f>
        <v>0</v>
      </c>
      <c r="G61" s="8"/>
      <c r="H61" s="8"/>
      <c r="I61" s="12"/>
      <c r="J61" s="12"/>
      <c r="K61" s="12"/>
      <c r="O61" s="619"/>
      <c r="AC61" s="218"/>
      <c r="AD61" s="12"/>
      <c r="AE61" s="217"/>
      <c r="AF61" s="217"/>
      <c r="AG61" s="12"/>
      <c r="AH61" s="264"/>
      <c r="AI61" s="264"/>
      <c r="AJ61" s="17"/>
      <c r="AK61" s="17"/>
    </row>
    <row r="62" spans="1:38" hidden="1" outlineLevel="1" x14ac:dyDescent="0.3">
      <c r="A62" s="2" t="s">
        <v>71</v>
      </c>
      <c r="B62" s="292"/>
      <c r="C62" s="292"/>
      <c r="D62" s="292"/>
      <c r="E62" s="292"/>
      <c r="F62" s="292"/>
      <c r="G62" s="292"/>
      <c r="H62" s="292"/>
      <c r="L62" s="126"/>
      <c r="M62" s="126"/>
      <c r="N62" s="126"/>
      <c r="O62" s="618"/>
      <c r="P62" s="126"/>
      <c r="Q62" s="126"/>
      <c r="R62" s="126"/>
      <c r="S62" s="126"/>
      <c r="T62" s="126"/>
      <c r="U62" s="126"/>
      <c r="V62" s="126"/>
      <c r="W62" s="126"/>
      <c r="X62" s="126"/>
      <c r="Y62" s="126"/>
      <c r="Z62" s="126"/>
      <c r="AA62" s="126"/>
      <c r="AB62" s="126"/>
      <c r="AD62" s="217"/>
      <c r="AE62" s="217"/>
      <c r="AF62" s="217"/>
      <c r="AG62" s="217"/>
      <c r="AL62" s="126"/>
    </row>
    <row r="63" spans="1:38" hidden="1" outlineLevel="1" x14ac:dyDescent="0.3">
      <c r="A63" s="377" t="s">
        <v>72</v>
      </c>
      <c r="B63" s="378">
        <f>-B58*0.8</f>
        <v>0</v>
      </c>
      <c r="C63" s="379">
        <f>-C58*0.8</f>
        <v>0</v>
      </c>
      <c r="D63" s="378">
        <f>-D58*0.8</f>
        <v>0</v>
      </c>
      <c r="E63" s="378">
        <f>-E58*0.8</f>
        <v>0</v>
      </c>
      <c r="F63" s="378">
        <f>SUM(B63:E63)</f>
        <v>0</v>
      </c>
      <c r="G63" s="380"/>
      <c r="H63" s="380"/>
      <c r="L63" s="126"/>
      <c r="M63" s="126"/>
      <c r="N63" s="126"/>
      <c r="O63" s="618"/>
      <c r="P63" s="126"/>
      <c r="Q63" s="126"/>
      <c r="R63" s="126"/>
      <c r="S63" s="126"/>
      <c r="T63" s="126"/>
      <c r="U63" s="126"/>
      <c r="V63" s="126"/>
      <c r="W63" s="126"/>
      <c r="X63" s="126"/>
      <c r="Y63" s="126"/>
      <c r="Z63" s="126"/>
      <c r="AA63" s="126"/>
      <c r="AB63" s="126"/>
      <c r="AD63" s="217"/>
      <c r="AE63" s="217"/>
      <c r="AF63" s="217"/>
      <c r="AG63" s="217"/>
      <c r="AL63" s="126"/>
    </row>
    <row r="64" spans="1:38" hidden="1" outlineLevel="1" x14ac:dyDescent="0.3">
      <c r="A64" s="372" t="s">
        <v>73</v>
      </c>
      <c r="B64" s="381">
        <f>-B59*0.4</f>
        <v>0</v>
      </c>
      <c r="C64" s="380">
        <f>-C59*0.4</f>
        <v>0</v>
      </c>
      <c r="D64" s="381">
        <f>-D59*0.4</f>
        <v>0</v>
      </c>
      <c r="E64" s="381">
        <f>-E59*0.4</f>
        <v>0</v>
      </c>
      <c r="F64" s="381">
        <f>SUM(B64:E64)</f>
        <v>0</v>
      </c>
      <c r="G64" s="380"/>
      <c r="H64" s="380"/>
      <c r="L64" s="126"/>
      <c r="M64" s="126"/>
      <c r="N64" s="126"/>
      <c r="O64" s="618"/>
      <c r="P64" s="126"/>
      <c r="Q64" s="126"/>
      <c r="R64" s="126"/>
      <c r="S64" s="126"/>
      <c r="T64" s="126"/>
      <c r="U64" s="126"/>
      <c r="V64" s="126"/>
      <c r="W64" s="126"/>
      <c r="X64" s="126"/>
      <c r="Y64" s="126"/>
      <c r="Z64" s="126"/>
      <c r="AA64" s="126"/>
      <c r="AB64" s="126"/>
      <c r="AD64" s="217"/>
      <c r="AE64" s="217"/>
      <c r="AF64" s="217"/>
      <c r="AG64" s="217"/>
      <c r="AL64" s="126"/>
    </row>
    <row r="65" spans="1:38" hidden="1" outlineLevel="1" x14ac:dyDescent="0.3">
      <c r="A65" s="372" t="s">
        <v>74</v>
      </c>
      <c r="B65" s="381">
        <v>0</v>
      </c>
      <c r="C65" s="380">
        <v>0</v>
      </c>
      <c r="D65" s="381">
        <v>0</v>
      </c>
      <c r="E65" s="381">
        <v>0</v>
      </c>
      <c r="F65" s="381">
        <f>SUM(B65:E65)</f>
        <v>0</v>
      </c>
      <c r="G65" s="380"/>
      <c r="H65" s="380"/>
      <c r="L65" s="126"/>
      <c r="M65" s="126"/>
      <c r="N65" s="126"/>
      <c r="O65" s="618"/>
      <c r="P65" s="126"/>
      <c r="Q65" s="126"/>
      <c r="R65" s="126"/>
      <c r="S65" s="126"/>
      <c r="T65" s="126"/>
      <c r="U65" s="126"/>
      <c r="V65" s="126"/>
      <c r="W65" s="126"/>
      <c r="X65" s="126"/>
      <c r="Y65" s="126"/>
      <c r="Z65" s="126"/>
      <c r="AA65" s="126"/>
      <c r="AB65" s="126"/>
      <c r="AD65" s="217"/>
      <c r="AE65" s="217"/>
      <c r="AF65" s="217"/>
      <c r="AG65" s="217"/>
      <c r="AL65" s="126"/>
    </row>
    <row r="66" spans="1:38" hidden="1" outlineLevel="1" x14ac:dyDescent="0.3">
      <c r="A66" s="14" t="s">
        <v>35</v>
      </c>
      <c r="B66" s="15">
        <f>SUM(B63:B65)</f>
        <v>0</v>
      </c>
      <c r="C66" s="16">
        <f>SUM(C63:C65)</f>
        <v>0</v>
      </c>
      <c r="D66" s="15">
        <f>SUM(D63:D65)</f>
        <v>0</v>
      </c>
      <c r="E66" s="15">
        <f>SUM(E63:E65)</f>
        <v>0</v>
      </c>
      <c r="F66" s="15">
        <f>SUM(F63:F65)</f>
        <v>0</v>
      </c>
      <c r="G66" s="24"/>
      <c r="H66" s="24"/>
      <c r="L66" s="126"/>
      <c r="M66" s="126"/>
      <c r="N66" s="126"/>
      <c r="O66" s="618"/>
      <c r="P66" s="126"/>
      <c r="Q66" s="126"/>
      <c r="R66" s="126"/>
      <c r="S66" s="126"/>
      <c r="T66" s="126"/>
      <c r="U66" s="126"/>
      <c r="V66" s="126"/>
      <c r="W66" s="126"/>
      <c r="X66" s="126"/>
      <c r="Y66" s="126"/>
      <c r="Z66" s="126"/>
      <c r="AA66" s="126"/>
      <c r="AB66" s="126"/>
      <c r="AD66" s="217"/>
      <c r="AE66" s="217"/>
      <c r="AF66" s="217"/>
      <c r="AG66" s="217"/>
      <c r="AL66" s="126"/>
    </row>
    <row r="67" spans="1:38" hidden="1" outlineLevel="1" x14ac:dyDescent="0.3">
      <c r="L67" s="126"/>
      <c r="M67" s="126"/>
      <c r="N67" s="126"/>
      <c r="O67" s="618"/>
      <c r="P67" s="126"/>
      <c r="Q67" s="126"/>
      <c r="R67" s="126"/>
      <c r="S67" s="126"/>
      <c r="T67" s="126"/>
      <c r="U67" s="126"/>
      <c r="V67" s="126"/>
      <c r="W67" s="126"/>
      <c r="X67" s="126"/>
      <c r="Y67" s="126"/>
      <c r="Z67" s="126"/>
      <c r="AA67" s="126"/>
      <c r="AB67" s="126"/>
      <c r="AD67" s="217"/>
      <c r="AE67" s="217"/>
      <c r="AF67" s="217"/>
      <c r="AG67" s="217"/>
      <c r="AL67" s="126"/>
    </row>
    <row r="68" spans="1:38" hidden="1" outlineLevel="1" x14ac:dyDescent="0.3">
      <c r="A68" s="14" t="s">
        <v>77</v>
      </c>
      <c r="B68" s="15">
        <f>B44+B55+B66</f>
        <v>0</v>
      </c>
      <c r="C68" s="15">
        <f>C44+C55+C66</f>
        <v>0</v>
      </c>
      <c r="D68" s="15">
        <f>D44+D55+D66</f>
        <v>0</v>
      </c>
      <c r="E68" s="15">
        <f>E44+E55+E66</f>
        <v>0</v>
      </c>
      <c r="F68" s="15">
        <f>SUM(B68:E68)</f>
        <v>0</v>
      </c>
      <c r="G68" s="24"/>
      <c r="H68" s="24"/>
      <c r="L68" s="126"/>
      <c r="M68" s="126"/>
      <c r="N68" s="126"/>
      <c r="O68" s="618"/>
      <c r="P68" s="126"/>
      <c r="Q68" s="126"/>
      <c r="R68" s="126"/>
      <c r="S68" s="126"/>
      <c r="T68" s="126"/>
      <c r="U68" s="126"/>
      <c r="V68" s="126"/>
      <c r="W68" s="126"/>
      <c r="X68" s="126"/>
      <c r="Y68" s="126"/>
      <c r="Z68" s="126"/>
      <c r="AA68" s="126"/>
      <c r="AB68" s="126"/>
      <c r="AD68" s="217"/>
      <c r="AG68" s="217"/>
      <c r="AL68" s="126"/>
    </row>
    <row r="69" spans="1:38" collapsed="1" x14ac:dyDescent="0.3"/>
  </sheetData>
  <mergeCells count="37">
    <mergeCell ref="A1:AD1"/>
    <mergeCell ref="A2:AD2"/>
    <mergeCell ref="C6:D6"/>
    <mergeCell ref="E6:F6"/>
    <mergeCell ref="G6:H6"/>
    <mergeCell ref="I6:J6"/>
    <mergeCell ref="K6:L6"/>
    <mergeCell ref="M6:N6"/>
    <mergeCell ref="O6:P6"/>
    <mergeCell ref="O12:P12"/>
    <mergeCell ref="C18:D18"/>
    <mergeCell ref="E18:F18"/>
    <mergeCell ref="G18:H18"/>
    <mergeCell ref="I18:J18"/>
    <mergeCell ref="K18:L18"/>
    <mergeCell ref="M18:N18"/>
    <mergeCell ref="O18:P18"/>
    <mergeCell ref="C12:D12"/>
    <mergeCell ref="E12:F12"/>
    <mergeCell ref="G12:H12"/>
    <mergeCell ref="I12:J12"/>
    <mergeCell ref="K12:L12"/>
    <mergeCell ref="M12:N12"/>
    <mergeCell ref="O24:P24"/>
    <mergeCell ref="C30:D30"/>
    <mergeCell ref="E30:F30"/>
    <mergeCell ref="G30:H30"/>
    <mergeCell ref="I30:J30"/>
    <mergeCell ref="K30:L30"/>
    <mergeCell ref="M30:N30"/>
    <mergeCell ref="O30:P30"/>
    <mergeCell ref="C24:D24"/>
    <mergeCell ref="E24:F24"/>
    <mergeCell ref="G24:H24"/>
    <mergeCell ref="I24:J24"/>
    <mergeCell ref="K24:L24"/>
    <mergeCell ref="M24:N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5" tint="0.59999389629810485"/>
    <pageSetUpPr fitToPage="1"/>
  </sheetPr>
  <dimension ref="A1:R99"/>
  <sheetViews>
    <sheetView showGridLines="0" zoomScale="80" zoomScaleNormal="80" workbookViewId="0">
      <pane ySplit="3" topLeftCell="A15" activePane="bottomLeft" state="frozen"/>
      <selection activeCell="A61" sqref="A61"/>
      <selection pane="bottomLeft" activeCell="F18" sqref="F18"/>
    </sheetView>
  </sheetViews>
  <sheetFormatPr defaultColWidth="9.453125" defaultRowHeight="14" x14ac:dyDescent="0.25"/>
  <cols>
    <col min="1" max="1" width="4.453125" style="236" customWidth="1"/>
    <col min="2" max="2" width="20.54296875" style="236" customWidth="1"/>
    <col min="3" max="3" width="67.453125" style="236" bestFit="1" customWidth="1"/>
    <col min="4" max="4" width="5" style="236" customWidth="1"/>
    <col min="5" max="5" width="9" style="449" customWidth="1"/>
    <col min="6" max="9" width="10.54296875" style="236" customWidth="1"/>
    <col min="10" max="10" width="1.54296875" style="236" customWidth="1"/>
    <col min="11" max="11" width="7.7265625" style="236" bestFit="1" customWidth="1"/>
    <col min="12" max="12" width="7.453125" style="236" bestFit="1" customWidth="1"/>
    <col min="13" max="13" width="5.7265625" style="236" bestFit="1" customWidth="1"/>
    <col min="14" max="14" width="5.54296875" style="236" customWidth="1"/>
    <col min="15" max="15" width="7.453125" style="236" bestFit="1" customWidth="1"/>
    <col min="16" max="16" width="2.54296875" style="236" customWidth="1"/>
    <col min="17" max="17" width="4.54296875" style="236" bestFit="1" customWidth="1"/>
    <col min="18" max="16384" width="9.453125" style="236"/>
  </cols>
  <sheetData>
    <row r="1" spans="1:18" ht="30.75" customHeight="1" x14ac:dyDescent="0.25">
      <c r="A1" s="301"/>
      <c r="B1" s="885" t="s">
        <v>24</v>
      </c>
      <c r="C1" s="885"/>
      <c r="D1" s="885"/>
      <c r="E1" s="885"/>
      <c r="F1" s="885"/>
      <c r="G1" s="885"/>
      <c r="H1" s="239"/>
      <c r="I1" s="239"/>
      <c r="K1" s="881"/>
      <c r="L1" s="881"/>
      <c r="M1" s="881"/>
      <c r="N1" s="239"/>
    </row>
    <row r="2" spans="1:18" ht="20.149999999999999" customHeight="1" x14ac:dyDescent="0.25">
      <c r="A2" s="235"/>
      <c r="C2" s="237" t="s">
        <v>78</v>
      </c>
      <c r="D2" s="237"/>
      <c r="E2" s="238"/>
      <c r="F2" s="182" t="s">
        <v>79</v>
      </c>
      <c r="G2" s="182" t="s">
        <v>80</v>
      </c>
      <c r="H2" s="182" t="s">
        <v>81</v>
      </c>
      <c r="I2" s="182" t="s">
        <v>82</v>
      </c>
      <c r="J2" s="233"/>
      <c r="K2" s="881"/>
      <c r="L2" s="881"/>
      <c r="M2" s="881"/>
      <c r="N2" s="881"/>
      <c r="O2" s="881"/>
    </row>
    <row r="3" spans="1:18" ht="44" x14ac:dyDescent="0.25">
      <c r="C3" s="237"/>
      <c r="D3" s="237"/>
      <c r="E3" s="239" t="s">
        <v>83</v>
      </c>
      <c r="F3" s="182" t="s">
        <v>84</v>
      </c>
      <c r="G3" s="182" t="s">
        <v>84</v>
      </c>
      <c r="H3" s="182" t="s">
        <v>84</v>
      </c>
      <c r="I3" s="182" t="s">
        <v>84</v>
      </c>
      <c r="J3" s="233"/>
      <c r="K3" s="183" t="s">
        <v>79</v>
      </c>
      <c r="L3" s="183" t="s">
        <v>80</v>
      </c>
      <c r="M3" s="183" t="s">
        <v>81</v>
      </c>
      <c r="N3" s="183" t="s">
        <v>82</v>
      </c>
      <c r="O3" s="428" t="s">
        <v>35</v>
      </c>
    </row>
    <row r="4" spans="1:18" x14ac:dyDescent="0.25">
      <c r="C4" s="237"/>
      <c r="D4" s="237"/>
      <c r="E4" s="239"/>
      <c r="F4" s="182"/>
      <c r="G4" s="182"/>
      <c r="H4" s="182"/>
      <c r="I4" s="182"/>
      <c r="K4" s="183"/>
      <c r="L4" s="183"/>
      <c r="M4" s="183"/>
      <c r="N4" s="183"/>
      <c r="O4" s="183"/>
    </row>
    <row r="5" spans="1:18" s="233" customFormat="1" ht="15" customHeight="1" x14ac:dyDescent="0.25">
      <c r="B5" s="878" t="s">
        <v>8</v>
      </c>
      <c r="C5" s="878"/>
      <c r="D5" s="448"/>
      <c r="E5" s="446"/>
      <c r="F5" s="228"/>
      <c r="G5" s="228"/>
      <c r="H5" s="228"/>
      <c r="I5" s="228"/>
      <c r="K5" s="304"/>
      <c r="L5" s="304"/>
      <c r="M5" s="304"/>
      <c r="N5" s="304"/>
      <c r="O5" s="304"/>
    </row>
    <row r="6" spans="1:18" s="233" customFormat="1" ht="28" x14ac:dyDescent="0.25">
      <c r="A6" s="233">
        <v>1</v>
      </c>
      <c r="B6" s="647" t="s">
        <v>153</v>
      </c>
      <c r="C6" s="647" t="s">
        <v>154</v>
      </c>
      <c r="D6" s="461"/>
      <c r="E6" s="446"/>
      <c r="F6" s="649">
        <v>18</v>
      </c>
      <c r="G6" s="649">
        <f>F6*1.1</f>
        <v>19.8</v>
      </c>
      <c r="H6" s="649">
        <f t="shared" ref="H6:I6" si="0">G6*1.1</f>
        <v>21.78</v>
      </c>
      <c r="I6" s="649">
        <f t="shared" si="0"/>
        <v>23.958000000000002</v>
      </c>
      <c r="K6" s="155"/>
      <c r="L6" s="155"/>
      <c r="M6" s="155"/>
      <c r="N6" s="155"/>
      <c r="O6" s="155"/>
    </row>
    <row r="7" spans="1:18" s="233" customFormat="1" ht="28" x14ac:dyDescent="0.25">
      <c r="A7" s="233">
        <v>2</v>
      </c>
      <c r="B7" s="647" t="s">
        <v>155</v>
      </c>
      <c r="C7" s="647" t="s">
        <v>156</v>
      </c>
      <c r="D7" s="461"/>
      <c r="E7" s="446"/>
      <c r="F7" s="649">
        <f>3279*0.03</f>
        <v>98.36999999999999</v>
      </c>
      <c r="G7" s="649">
        <f>(3280+98)*0.03</f>
        <v>101.33999999999999</v>
      </c>
      <c r="H7" s="649">
        <f>(3280+98+101)*0.03</f>
        <v>104.36999999999999</v>
      </c>
      <c r="I7" s="649">
        <f>(3280+98+101+104)*0.03</f>
        <v>107.49</v>
      </c>
      <c r="K7" s="155"/>
      <c r="L7" s="155"/>
      <c r="M7" s="155"/>
      <c r="N7" s="155"/>
      <c r="O7" s="155"/>
    </row>
    <row r="8" spans="1:18" s="233" customFormat="1" x14ac:dyDescent="0.25">
      <c r="B8" s="153"/>
      <c r="C8" s="153"/>
      <c r="D8" s="461"/>
      <c r="E8" s="446"/>
      <c r="F8" s="207"/>
      <c r="G8" s="207"/>
      <c r="H8" s="207"/>
      <c r="I8" s="207"/>
      <c r="K8" s="155"/>
      <c r="L8" s="155"/>
      <c r="M8" s="155"/>
      <c r="N8" s="155"/>
      <c r="O8" s="155">
        <f>+SUM(K8:M8)</f>
        <v>0</v>
      </c>
    </row>
    <row r="9" spans="1:18" s="233" customFormat="1" x14ac:dyDescent="0.25">
      <c r="B9" s="242"/>
      <c r="C9" s="243"/>
      <c r="D9" s="227"/>
      <c r="E9" s="281"/>
      <c r="F9" s="244"/>
      <c r="G9" s="244"/>
      <c r="H9" s="244"/>
      <c r="I9" s="244"/>
      <c r="K9" s="304"/>
      <c r="L9" s="304"/>
      <c r="M9" s="304"/>
      <c r="N9" s="304"/>
      <c r="O9" s="304"/>
    </row>
    <row r="10" spans="1:18" s="233" customFormat="1" ht="13.5" customHeight="1" thickBot="1" x14ac:dyDescent="0.3">
      <c r="B10" s="878" t="s">
        <v>85</v>
      </c>
      <c r="C10" s="878"/>
      <c r="D10" s="429"/>
      <c r="E10" s="281"/>
      <c r="F10" s="246">
        <f t="shared" ref="F10:G10" si="1">SUM(F6:F9)</f>
        <v>116.36999999999999</v>
      </c>
      <c r="G10" s="246">
        <f t="shared" si="1"/>
        <v>121.13999999999999</v>
      </c>
      <c r="H10" s="246">
        <f t="shared" ref="H10:I10" si="2">SUM(H6:H9)</f>
        <v>126.14999999999999</v>
      </c>
      <c r="I10" s="246">
        <f t="shared" si="2"/>
        <v>131.44800000000001</v>
      </c>
      <c r="K10" s="246">
        <f t="shared" ref="K10:O10" si="3">SUM(K8:K9)</f>
        <v>0</v>
      </c>
      <c r="L10" s="246">
        <f t="shared" si="3"/>
        <v>0</v>
      </c>
      <c r="M10" s="246">
        <f t="shared" si="3"/>
        <v>0</v>
      </c>
      <c r="N10" s="246">
        <f t="shared" si="3"/>
        <v>0</v>
      </c>
      <c r="O10" s="246">
        <f t="shared" si="3"/>
        <v>0</v>
      </c>
    </row>
    <row r="11" spans="1:18" s="233" customFormat="1" ht="11.25" customHeight="1" x14ac:dyDescent="0.25">
      <c r="E11" s="286"/>
      <c r="F11" s="251"/>
      <c r="G11" s="251"/>
      <c r="H11" s="251"/>
      <c r="I11" s="251"/>
      <c r="K11" s="430"/>
      <c r="L11" s="430"/>
      <c r="M11" s="430"/>
      <c r="N11" s="430"/>
      <c r="O11" s="430"/>
    </row>
    <row r="12" spans="1:18" s="233" customFormat="1" x14ac:dyDescent="0.25">
      <c r="A12" s="302"/>
      <c r="B12" s="250" t="s">
        <v>9</v>
      </c>
      <c r="E12" s="234"/>
      <c r="F12" s="251"/>
      <c r="G12" s="251"/>
      <c r="H12" s="251"/>
      <c r="I12" s="251"/>
    </row>
    <row r="13" spans="1:18" s="233" customFormat="1" ht="42" x14ac:dyDescent="0.25">
      <c r="A13" s="233">
        <f>A7+1</f>
        <v>3</v>
      </c>
      <c r="B13" s="647" t="s">
        <v>157</v>
      </c>
      <c r="C13" s="647" t="s">
        <v>158</v>
      </c>
      <c r="D13" s="461"/>
      <c r="E13" s="446"/>
      <c r="F13" s="649">
        <v>71</v>
      </c>
      <c r="G13" s="649">
        <v>-128</v>
      </c>
      <c r="H13" s="649"/>
      <c r="I13" s="649"/>
      <c r="J13" s="202"/>
      <c r="K13" s="190"/>
      <c r="L13" s="190"/>
      <c r="M13" s="190"/>
      <c r="N13" s="190"/>
      <c r="O13" s="190"/>
      <c r="Q13" s="91"/>
      <c r="R13" s="67"/>
    </row>
    <row r="14" spans="1:18" s="233" customFormat="1" ht="28" x14ac:dyDescent="0.25">
      <c r="A14" s="233">
        <f>A13+1</f>
        <v>4</v>
      </c>
      <c r="B14" s="647" t="s">
        <v>159</v>
      </c>
      <c r="C14" s="647" t="s">
        <v>160</v>
      </c>
      <c r="D14" s="461"/>
      <c r="E14" s="446"/>
      <c r="F14" s="649">
        <v>80</v>
      </c>
      <c r="G14" s="649"/>
      <c r="H14" s="649"/>
      <c r="I14" s="649"/>
      <c r="J14" s="202"/>
      <c r="K14" s="190"/>
      <c r="L14" s="190"/>
      <c r="M14" s="190"/>
      <c r="N14" s="190"/>
      <c r="O14" s="190"/>
      <c r="Q14" s="91"/>
      <c r="R14" s="67"/>
    </row>
    <row r="15" spans="1:18" s="233" customFormat="1" ht="28" x14ac:dyDescent="0.25">
      <c r="A15" s="233">
        <f t="shared" ref="A15:A24" si="4">A14+1</f>
        <v>5</v>
      </c>
      <c r="B15" s="647" t="s">
        <v>161</v>
      </c>
      <c r="C15" s="647" t="s">
        <v>162</v>
      </c>
      <c r="D15" s="461"/>
      <c r="E15" s="446"/>
      <c r="F15" s="649">
        <v>91</v>
      </c>
      <c r="G15" s="649"/>
      <c r="H15" s="649"/>
      <c r="I15" s="649"/>
      <c r="J15" s="202"/>
      <c r="K15" s="190"/>
      <c r="L15" s="190"/>
      <c r="M15" s="190"/>
      <c r="N15" s="190"/>
      <c r="O15" s="190"/>
      <c r="Q15" s="91"/>
      <c r="R15" s="67"/>
    </row>
    <row r="16" spans="1:18" s="233" customFormat="1" ht="28" x14ac:dyDescent="0.25">
      <c r="A16" s="233">
        <f t="shared" si="4"/>
        <v>6</v>
      </c>
      <c r="B16" s="647" t="s">
        <v>163</v>
      </c>
      <c r="C16" s="647" t="s">
        <v>164</v>
      </c>
      <c r="D16" s="461"/>
      <c r="E16" s="446"/>
      <c r="F16" s="649">
        <v>9</v>
      </c>
      <c r="G16" s="649"/>
      <c r="H16" s="649"/>
      <c r="I16" s="649"/>
      <c r="J16" s="202"/>
      <c r="K16" s="190"/>
      <c r="L16" s="190"/>
      <c r="M16" s="190"/>
      <c r="N16" s="190"/>
      <c r="O16" s="190"/>
      <c r="Q16" s="91"/>
      <c r="R16" s="67"/>
    </row>
    <row r="17" spans="1:18" s="233" customFormat="1" ht="28" x14ac:dyDescent="0.25">
      <c r="A17" s="233">
        <f t="shared" si="4"/>
        <v>7</v>
      </c>
      <c r="B17" s="647" t="s">
        <v>165</v>
      </c>
      <c r="C17" s="647" t="s">
        <v>166</v>
      </c>
      <c r="D17" s="461"/>
      <c r="E17" s="446"/>
      <c r="F17" s="649">
        <v>26</v>
      </c>
      <c r="G17" s="649"/>
      <c r="H17" s="649"/>
      <c r="I17" s="649"/>
      <c r="J17" s="202"/>
      <c r="K17" s="190"/>
      <c r="L17" s="190"/>
      <c r="M17" s="190"/>
      <c r="N17" s="190"/>
      <c r="O17" s="190"/>
      <c r="Q17" s="91"/>
      <c r="R17" s="67"/>
    </row>
    <row r="18" spans="1:18" s="233" customFormat="1" x14ac:dyDescent="0.25">
      <c r="A18" s="233">
        <f t="shared" si="4"/>
        <v>8</v>
      </c>
      <c r="B18" s="647" t="s">
        <v>167</v>
      </c>
      <c r="C18" s="647" t="s">
        <v>168</v>
      </c>
      <c r="D18" s="461"/>
      <c r="E18" s="446"/>
      <c r="F18" s="649">
        <v>158</v>
      </c>
      <c r="G18" s="649"/>
      <c r="H18" s="649"/>
      <c r="I18" s="649"/>
      <c r="J18" s="202"/>
      <c r="K18" s="190"/>
      <c r="L18" s="190"/>
      <c r="M18" s="190"/>
      <c r="N18" s="190"/>
      <c r="O18" s="190"/>
      <c r="Q18" s="91"/>
      <c r="R18" s="67"/>
    </row>
    <row r="19" spans="1:18" s="233" customFormat="1" x14ac:dyDescent="0.25">
      <c r="A19" s="233">
        <f t="shared" si="4"/>
        <v>9</v>
      </c>
      <c r="B19" s="647" t="s">
        <v>169</v>
      </c>
      <c r="C19" s="647" t="s">
        <v>170</v>
      </c>
      <c r="D19" s="461"/>
      <c r="E19" s="446"/>
      <c r="F19" s="649">
        <v>11</v>
      </c>
      <c r="G19" s="649"/>
      <c r="H19" s="649"/>
      <c r="I19" s="649"/>
      <c r="J19" s="202"/>
      <c r="K19" s="190"/>
      <c r="L19" s="190"/>
      <c r="M19" s="190"/>
      <c r="N19" s="190"/>
      <c r="O19" s="190"/>
      <c r="Q19" s="91"/>
      <c r="R19" s="67"/>
    </row>
    <row r="20" spans="1:18" s="233" customFormat="1" ht="28" x14ac:dyDescent="0.25">
      <c r="A20" s="233">
        <f t="shared" si="4"/>
        <v>10</v>
      </c>
      <c r="B20" s="647" t="s">
        <v>171</v>
      </c>
      <c r="C20" s="647" t="s">
        <v>172</v>
      </c>
      <c r="D20" s="461"/>
      <c r="E20" s="446"/>
      <c r="F20" s="649">
        <v>8</v>
      </c>
      <c r="G20" s="649"/>
      <c r="H20" s="649"/>
      <c r="I20" s="649"/>
      <c r="J20" s="202"/>
      <c r="K20" s="190"/>
      <c r="L20" s="190"/>
      <c r="M20" s="190"/>
      <c r="N20" s="190"/>
      <c r="O20" s="190"/>
      <c r="Q20" s="91"/>
      <c r="R20" s="67"/>
    </row>
    <row r="21" spans="1:18" s="233" customFormat="1" ht="28" x14ac:dyDescent="0.25">
      <c r="A21" s="233">
        <f t="shared" si="4"/>
        <v>11</v>
      </c>
      <c r="B21" s="647" t="s">
        <v>173</v>
      </c>
      <c r="C21" s="647" t="s">
        <v>174</v>
      </c>
      <c r="D21" s="461"/>
      <c r="E21" s="446"/>
      <c r="F21" s="649">
        <v>175</v>
      </c>
      <c r="G21" s="649"/>
      <c r="H21" s="649"/>
      <c r="I21" s="649"/>
      <c r="J21" s="202"/>
      <c r="K21" s="190"/>
      <c r="L21" s="190"/>
      <c r="M21" s="190"/>
      <c r="N21" s="190"/>
      <c r="O21" s="190"/>
      <c r="Q21" s="91"/>
      <c r="R21" s="67"/>
    </row>
    <row r="22" spans="1:18" s="233" customFormat="1" ht="28" x14ac:dyDescent="0.25">
      <c r="A22" s="233">
        <f t="shared" si="4"/>
        <v>12</v>
      </c>
      <c r="B22" s="647" t="s">
        <v>175</v>
      </c>
      <c r="C22" s="647" t="s">
        <v>176</v>
      </c>
      <c r="D22" s="461"/>
      <c r="E22" s="446"/>
      <c r="F22" s="649">
        <v>29</v>
      </c>
      <c r="G22" s="649"/>
      <c r="H22" s="649"/>
      <c r="I22" s="649"/>
      <c r="J22" s="202"/>
      <c r="K22" s="190"/>
      <c r="L22" s="190"/>
      <c r="M22" s="190"/>
      <c r="N22" s="190"/>
      <c r="O22" s="190"/>
      <c r="Q22" s="91"/>
      <c r="R22" s="67"/>
    </row>
    <row r="23" spans="1:18" s="233" customFormat="1" x14ac:dyDescent="0.25">
      <c r="A23" s="233">
        <f t="shared" si="4"/>
        <v>13</v>
      </c>
      <c r="B23" s="647" t="s">
        <v>177</v>
      </c>
      <c r="C23" s="647" t="s">
        <v>651</v>
      </c>
      <c r="D23" s="461"/>
      <c r="E23" s="446"/>
      <c r="F23" s="649">
        <v>200</v>
      </c>
      <c r="G23" s="649"/>
      <c r="H23" s="649"/>
      <c r="I23" s="649"/>
      <c r="J23" s="202"/>
      <c r="K23" s="190"/>
      <c r="L23" s="190"/>
      <c r="M23" s="190"/>
      <c r="N23" s="190"/>
      <c r="O23" s="190"/>
      <c r="Q23" s="91"/>
      <c r="R23" s="67"/>
    </row>
    <row r="24" spans="1:18" s="233" customFormat="1" ht="28" x14ac:dyDescent="0.25">
      <c r="A24" s="233">
        <f t="shared" si="4"/>
        <v>14</v>
      </c>
      <c r="B24" s="647" t="s">
        <v>178</v>
      </c>
      <c r="C24" s="647" t="s">
        <v>179</v>
      </c>
      <c r="D24" s="461"/>
      <c r="E24" s="446"/>
      <c r="F24" s="649">
        <v>174</v>
      </c>
      <c r="G24" s="649"/>
      <c r="H24" s="649"/>
      <c r="I24" s="649"/>
      <c r="J24" s="202"/>
      <c r="K24" s="190"/>
      <c r="L24" s="190"/>
      <c r="M24" s="190"/>
      <c r="N24" s="190"/>
      <c r="O24" s="190"/>
      <c r="Q24" s="91"/>
      <c r="R24" s="67"/>
    </row>
    <row r="25" spans="1:18" s="233" customFormat="1" x14ac:dyDescent="0.25">
      <c r="B25" s="719"/>
      <c r="C25" s="187"/>
      <c r="D25" s="151"/>
      <c r="E25" s="141"/>
      <c r="F25" s="724"/>
      <c r="G25" s="724"/>
      <c r="H25" s="724"/>
      <c r="I25" s="724"/>
      <c r="J25" s="67"/>
      <c r="K25" s="190"/>
      <c r="L25" s="190"/>
      <c r="M25" s="190"/>
      <c r="N25" s="190"/>
      <c r="O25" s="190"/>
      <c r="Q25" s="91"/>
      <c r="R25" s="67"/>
    </row>
    <row r="26" spans="1:18" s="233" customFormat="1" x14ac:dyDescent="0.25">
      <c r="B26" s="460"/>
      <c r="C26" s="460"/>
      <c r="D26" s="297"/>
      <c r="E26" s="240"/>
      <c r="F26" s="634"/>
      <c r="G26" s="634"/>
      <c r="H26" s="634"/>
      <c r="I26" s="634"/>
      <c r="K26" s="155"/>
      <c r="L26" s="155"/>
      <c r="M26" s="155"/>
      <c r="N26" s="155"/>
      <c r="O26" s="155"/>
    </row>
    <row r="27" spans="1:18" s="233" customFormat="1" x14ac:dyDescent="0.25">
      <c r="A27" s="302"/>
      <c r="B27" s="242"/>
      <c r="C27" s="243"/>
      <c r="D27" s="227"/>
      <c r="E27" s="234"/>
      <c r="F27" s="244"/>
      <c r="G27" s="244"/>
      <c r="H27" s="244"/>
      <c r="I27" s="244"/>
      <c r="K27" s="245"/>
      <c r="L27" s="245"/>
      <c r="M27" s="245"/>
      <c r="N27" s="245"/>
      <c r="O27" s="245"/>
    </row>
    <row r="28" spans="1:18" s="233" customFormat="1" ht="14.5" thickBot="1" x14ac:dyDescent="0.3">
      <c r="A28" s="302"/>
      <c r="B28" s="883" t="s">
        <v>88</v>
      </c>
      <c r="C28" s="883"/>
      <c r="D28" s="414"/>
      <c r="E28" s="234"/>
      <c r="F28" s="246">
        <f>SUM(F13:F27)</f>
        <v>1032</v>
      </c>
      <c r="G28" s="246">
        <f>SUM(G13:G27)</f>
        <v>-128</v>
      </c>
      <c r="H28" s="246">
        <f>SUM(H13:H27)</f>
        <v>0</v>
      </c>
      <c r="I28" s="246">
        <f>SUM(I13:I27)</f>
        <v>0</v>
      </c>
      <c r="K28" s="285">
        <f>SUM(K13:K27)</f>
        <v>0</v>
      </c>
      <c r="L28" s="246">
        <f>SUM(L13:L27)</f>
        <v>0</v>
      </c>
      <c r="M28" s="246">
        <f>SUM(M13:M27)</f>
        <v>0</v>
      </c>
      <c r="N28" s="246">
        <f>SUM(N13:N27)</f>
        <v>0</v>
      </c>
      <c r="O28" s="285">
        <f>SUM(O13:O27)</f>
        <v>0</v>
      </c>
    </row>
    <row r="29" spans="1:18" s="233" customFormat="1" x14ac:dyDescent="0.25">
      <c r="E29" s="286"/>
      <c r="F29" s="251"/>
      <c r="G29" s="251"/>
      <c r="H29" s="251"/>
      <c r="I29" s="251"/>
      <c r="K29" s="430"/>
      <c r="L29" s="430"/>
      <c r="M29" s="430"/>
      <c r="N29" s="430"/>
      <c r="O29" s="430"/>
    </row>
    <row r="30" spans="1:18" s="233" customFormat="1" x14ac:dyDescent="0.25">
      <c r="B30" s="878" t="s">
        <v>10</v>
      </c>
      <c r="C30" s="878"/>
      <c r="D30" s="429"/>
      <c r="E30" s="281"/>
      <c r="F30" s="303"/>
      <c r="G30" s="303"/>
      <c r="H30" s="303"/>
      <c r="I30" s="303"/>
      <c r="K30" s="304"/>
      <c r="L30" s="304"/>
      <c r="M30" s="304"/>
      <c r="N30" s="304"/>
      <c r="O30" s="304"/>
    </row>
    <row r="31" spans="1:18" s="67" customFormat="1" x14ac:dyDescent="0.25">
      <c r="A31" s="302"/>
      <c r="B31" s="153"/>
      <c r="C31" s="154"/>
      <c r="D31" s="150"/>
      <c r="E31" s="141"/>
      <c r="F31" s="571"/>
      <c r="G31" s="444"/>
      <c r="H31" s="444"/>
      <c r="I31" s="571"/>
      <c r="K31" s="571"/>
      <c r="L31" s="571"/>
      <c r="M31" s="571"/>
      <c r="N31" s="571"/>
      <c r="O31" s="571"/>
    </row>
    <row r="32" spans="1:18" s="67" customFormat="1" x14ac:dyDescent="0.25">
      <c r="A32" s="302"/>
      <c r="B32" s="153"/>
      <c r="C32" s="154"/>
      <c r="D32" s="150"/>
      <c r="E32" s="141"/>
      <c r="F32" s="571"/>
      <c r="G32" s="571"/>
      <c r="H32" s="571"/>
      <c r="I32" s="571"/>
      <c r="K32" s="571"/>
      <c r="L32" s="571"/>
      <c r="M32" s="571"/>
      <c r="N32" s="571"/>
      <c r="O32" s="571"/>
    </row>
    <row r="33" spans="1:17" s="233" customFormat="1" x14ac:dyDescent="0.25">
      <c r="B33" s="242"/>
      <c r="C33" s="243"/>
      <c r="D33" s="227"/>
      <c r="E33" s="281"/>
      <c r="F33" s="244"/>
      <c r="G33" s="244"/>
      <c r="H33" s="244"/>
      <c r="I33" s="244"/>
      <c r="K33" s="304"/>
      <c r="L33" s="304"/>
      <c r="M33" s="304"/>
      <c r="N33" s="304"/>
      <c r="O33" s="304"/>
    </row>
    <row r="34" spans="1:17" s="233" customFormat="1" ht="14.5" thickBot="1" x14ac:dyDescent="0.3">
      <c r="B34" s="878" t="s">
        <v>89</v>
      </c>
      <c r="C34" s="878"/>
      <c r="D34" s="429"/>
      <c r="E34" s="281"/>
      <c r="F34" s="246">
        <f>SUM(F31:F33)</f>
        <v>0</v>
      </c>
      <c r="G34" s="246">
        <f>SUM(G31:G33)</f>
        <v>0</v>
      </c>
      <c r="H34" s="246">
        <f>SUM(H31:H33)</f>
        <v>0</v>
      </c>
      <c r="I34" s="246">
        <f>SUM(I31:I33)</f>
        <v>0</v>
      </c>
      <c r="K34" s="246">
        <f>SUM(K31:K33)</f>
        <v>0</v>
      </c>
      <c r="L34" s="246">
        <f>SUM(L31:L33)</f>
        <v>0</v>
      </c>
      <c r="M34" s="246">
        <f>SUM(M31:M33)</f>
        <v>0</v>
      </c>
      <c r="N34" s="246">
        <f>SUM(N31:N33)</f>
        <v>0</v>
      </c>
      <c r="O34" s="246">
        <f>SUM(O31:O33)</f>
        <v>0</v>
      </c>
    </row>
    <row r="35" spans="1:17" s="233" customFormat="1" x14ac:dyDescent="0.25">
      <c r="E35" s="286"/>
      <c r="F35" s="251"/>
      <c r="G35" s="251"/>
      <c r="H35" s="251"/>
      <c r="I35" s="251"/>
      <c r="K35" s="430"/>
      <c r="L35" s="430"/>
      <c r="M35" s="430"/>
      <c r="N35" s="430"/>
      <c r="O35" s="430"/>
    </row>
    <row r="36" spans="1:17" s="233" customFormat="1" x14ac:dyDescent="0.25">
      <c r="A36" s="302"/>
      <c r="B36" s="433" t="s">
        <v>11</v>
      </c>
      <c r="C36" s="434"/>
      <c r="D36" s="227"/>
      <c r="E36" s="234"/>
      <c r="F36" s="303"/>
      <c r="G36" s="303"/>
      <c r="H36" s="303"/>
      <c r="I36" s="303"/>
      <c r="K36" s="304"/>
      <c r="L36" s="304"/>
      <c r="M36" s="304"/>
      <c r="N36" s="304"/>
      <c r="O36" s="304"/>
    </row>
    <row r="37" spans="1:17" s="233" customFormat="1" x14ac:dyDescent="0.25">
      <c r="A37" s="302"/>
      <c r="B37" s="153"/>
      <c r="C37" s="154"/>
      <c r="D37" s="231"/>
      <c r="E37" s="232"/>
      <c r="F37" s="435"/>
      <c r="G37" s="435"/>
      <c r="H37" s="435"/>
      <c r="I37" s="435"/>
      <c r="K37" s="155"/>
      <c r="L37" s="155"/>
      <c r="M37" s="155"/>
      <c r="N37" s="155"/>
      <c r="O37" s="155">
        <f>+SUM(K37:M37)</f>
        <v>0</v>
      </c>
    </row>
    <row r="38" spans="1:17" s="233" customFormat="1" ht="15.75" customHeight="1" x14ac:dyDescent="0.25">
      <c r="A38" s="302"/>
      <c r="B38" s="242"/>
      <c r="C38" s="243"/>
      <c r="D38" s="227"/>
      <c r="E38" s="234"/>
      <c r="F38" s="244"/>
      <c r="G38" s="244"/>
      <c r="H38" s="244"/>
      <c r="I38" s="244"/>
      <c r="K38" s="245"/>
      <c r="L38" s="245"/>
      <c r="M38" s="245"/>
      <c r="N38" s="245"/>
      <c r="O38" s="245"/>
    </row>
    <row r="39" spans="1:17" s="233" customFormat="1" ht="14.5" thickBot="1" x14ac:dyDescent="0.3">
      <c r="A39" s="302"/>
      <c r="B39" s="883" t="s">
        <v>90</v>
      </c>
      <c r="C39" s="883"/>
      <c r="D39" s="414"/>
      <c r="E39" s="234"/>
      <c r="F39" s="246">
        <f t="shared" ref="F39:G39" si="5">SUM(F37:F38)</f>
        <v>0</v>
      </c>
      <c r="G39" s="246">
        <f t="shared" si="5"/>
        <v>0</v>
      </c>
      <c r="H39" s="246">
        <f t="shared" ref="H39:I39" si="6">SUM(H37:H38)</f>
        <v>0</v>
      </c>
      <c r="I39" s="246">
        <f t="shared" si="6"/>
        <v>0</v>
      </c>
      <c r="K39" s="246">
        <f t="shared" ref="K39:O39" si="7">SUM(K37:K38)</f>
        <v>0</v>
      </c>
      <c r="L39" s="246">
        <f t="shared" si="7"/>
        <v>0</v>
      </c>
      <c r="M39" s="246">
        <f t="shared" si="7"/>
        <v>0</v>
      </c>
      <c r="N39" s="246">
        <f t="shared" si="7"/>
        <v>0</v>
      </c>
      <c r="O39" s="246">
        <f t="shared" si="7"/>
        <v>0</v>
      </c>
    </row>
    <row r="40" spans="1:17" s="233" customFormat="1" x14ac:dyDescent="0.25">
      <c r="E40" s="286"/>
      <c r="F40" s="251"/>
      <c r="G40" s="251"/>
      <c r="H40" s="251"/>
      <c r="I40" s="251"/>
      <c r="K40" s="430"/>
      <c r="L40" s="430"/>
      <c r="M40" s="430"/>
      <c r="N40" s="430"/>
      <c r="O40" s="430"/>
    </row>
    <row r="41" spans="1:17" s="233" customFormat="1" x14ac:dyDescent="0.25">
      <c r="B41" s="250" t="s">
        <v>91</v>
      </c>
      <c r="E41" s="286"/>
      <c r="F41" s="251"/>
      <c r="G41" s="251"/>
      <c r="H41" s="251"/>
      <c r="I41" s="251"/>
      <c r="K41" s="436"/>
      <c r="L41" s="436"/>
      <c r="M41" s="436"/>
      <c r="N41" s="436"/>
      <c r="O41" s="436"/>
    </row>
    <row r="42" spans="1:17" s="233" customFormat="1" x14ac:dyDescent="0.25">
      <c r="A42" s="302"/>
      <c r="B42" s="432"/>
      <c r="C42" s="154"/>
      <c r="D42" s="227"/>
      <c r="E42" s="234"/>
      <c r="F42" s="444"/>
      <c r="G42" s="444"/>
      <c r="H42" s="444"/>
      <c r="I42" s="444"/>
      <c r="K42" s="155"/>
      <c r="L42" s="155"/>
      <c r="M42" s="155"/>
      <c r="N42" s="155"/>
      <c r="O42" s="155"/>
      <c r="Q42" s="91"/>
    </row>
    <row r="43" spans="1:17" s="233" customFormat="1" x14ac:dyDescent="0.25">
      <c r="A43" s="301"/>
      <c r="B43" s="154"/>
      <c r="C43" s="154"/>
      <c r="D43" s="227"/>
      <c r="E43" s="234"/>
      <c r="F43" s="444"/>
      <c r="G43" s="207"/>
      <c r="H43" s="207"/>
      <c r="I43" s="155"/>
      <c r="K43" s="155"/>
      <c r="L43" s="155"/>
      <c r="M43" s="155"/>
      <c r="N43" s="155"/>
      <c r="O43" s="155"/>
      <c r="Q43" s="91"/>
    </row>
    <row r="44" spans="1:17" s="233" customFormat="1" ht="15.75" customHeight="1" x14ac:dyDescent="0.25">
      <c r="B44" s="242"/>
      <c r="C44" s="243"/>
      <c r="D44" s="227"/>
      <c r="E44" s="281"/>
      <c r="F44" s="244"/>
      <c r="G44" s="244"/>
      <c r="H44" s="244"/>
      <c r="I44" s="244"/>
      <c r="K44" s="245"/>
      <c r="L44" s="245"/>
      <c r="M44" s="245"/>
      <c r="N44" s="245"/>
      <c r="O44" s="245"/>
    </row>
    <row r="45" spans="1:17" s="233" customFormat="1" ht="14.5" thickBot="1" x14ac:dyDescent="0.3">
      <c r="B45" s="878" t="s">
        <v>94</v>
      </c>
      <c r="C45" s="878"/>
      <c r="D45" s="429"/>
      <c r="E45" s="281"/>
      <c r="F45" s="246">
        <f>SUM(F42:F44)</f>
        <v>0</v>
      </c>
      <c r="G45" s="246">
        <f>SUM(G42:G44)</f>
        <v>0</v>
      </c>
      <c r="H45" s="246">
        <f>SUM(H42:H44)</f>
        <v>0</v>
      </c>
      <c r="I45" s="246">
        <f>SUM(I42:I44)</f>
        <v>0</v>
      </c>
      <c r="K45" s="246">
        <f>SUM(K42:K44)</f>
        <v>0</v>
      </c>
      <c r="L45" s="246">
        <f>SUM(L42:L44)</f>
        <v>0</v>
      </c>
      <c r="M45" s="246">
        <f>SUM(M42:M44)</f>
        <v>0</v>
      </c>
      <c r="N45" s="246">
        <f>SUM(N42:N44)</f>
        <v>0</v>
      </c>
      <c r="O45" s="246">
        <f>SUM(O42:O44)</f>
        <v>0</v>
      </c>
    </row>
    <row r="46" spans="1:17" s="233" customFormat="1" x14ac:dyDescent="0.25">
      <c r="B46" s="429"/>
      <c r="C46" s="429"/>
      <c r="D46" s="429"/>
      <c r="E46" s="281"/>
      <c r="F46" s="248"/>
      <c r="G46" s="248"/>
      <c r="H46" s="248"/>
      <c r="I46" s="248"/>
      <c r="K46" s="304"/>
      <c r="L46" s="304"/>
      <c r="M46" s="304"/>
      <c r="N46" s="304"/>
      <c r="O46" s="304"/>
    </row>
    <row r="47" spans="1:17" s="233" customFormat="1" x14ac:dyDescent="0.25">
      <c r="B47" s="878" t="s">
        <v>141</v>
      </c>
      <c r="C47" s="878"/>
      <c r="D47" s="429"/>
      <c r="E47" s="281"/>
      <c r="F47" s="303"/>
      <c r="G47" s="303"/>
      <c r="H47" s="303"/>
      <c r="I47" s="303"/>
      <c r="K47" s="304"/>
      <c r="L47" s="304"/>
      <c r="M47" s="304"/>
      <c r="N47" s="304"/>
      <c r="O47" s="304"/>
    </row>
    <row r="48" spans="1:17" s="233" customFormat="1" x14ac:dyDescent="0.25">
      <c r="B48" s="153"/>
      <c r="C48" s="154"/>
      <c r="D48" s="429"/>
      <c r="E48" s="281"/>
      <c r="F48" s="435"/>
      <c r="G48" s="435"/>
      <c r="H48" s="435"/>
      <c r="I48" s="435"/>
      <c r="K48" s="155"/>
      <c r="L48" s="155"/>
      <c r="M48" s="155"/>
      <c r="N48" s="155"/>
      <c r="O48" s="155"/>
    </row>
    <row r="49" spans="1:17" s="233" customFormat="1" x14ac:dyDescent="0.25">
      <c r="B49" s="153"/>
      <c r="C49" s="154"/>
      <c r="D49" s="429"/>
      <c r="E49" s="281"/>
      <c r="F49" s="435"/>
      <c r="G49" s="435"/>
      <c r="H49" s="435"/>
      <c r="I49" s="435"/>
      <c r="K49" s="155"/>
      <c r="L49" s="155"/>
      <c r="M49" s="155"/>
      <c r="N49" s="155"/>
      <c r="O49" s="155"/>
    </row>
    <row r="50" spans="1:17" s="233" customFormat="1" ht="15.75" customHeight="1" x14ac:dyDescent="0.25">
      <c r="B50" s="242"/>
      <c r="C50" s="243"/>
      <c r="D50" s="429"/>
      <c r="E50" s="281"/>
      <c r="F50" s="244"/>
      <c r="G50" s="244"/>
      <c r="H50" s="244"/>
      <c r="I50" s="244"/>
      <c r="K50" s="304"/>
      <c r="L50" s="304"/>
      <c r="M50" s="304"/>
      <c r="N50" s="304"/>
      <c r="O50" s="304"/>
    </row>
    <row r="51" spans="1:17" s="233" customFormat="1" ht="14.5" thickBot="1" x14ac:dyDescent="0.3">
      <c r="B51" s="883" t="s">
        <v>100</v>
      </c>
      <c r="C51" s="883"/>
      <c r="D51" s="429"/>
      <c r="E51" s="281"/>
      <c r="F51" s="246">
        <f>SUM(F48:F50)</f>
        <v>0</v>
      </c>
      <c r="G51" s="246">
        <f>SUM(G48:G50)</f>
        <v>0</v>
      </c>
      <c r="H51" s="246">
        <f>SUM(H48:H50)</f>
        <v>0</v>
      </c>
      <c r="I51" s="246">
        <f>SUM(I48:I50)</f>
        <v>0</v>
      </c>
      <c r="K51" s="246">
        <f>SUM(K48:K50)</f>
        <v>0</v>
      </c>
      <c r="L51" s="246">
        <f>SUM(L48:L50)</f>
        <v>0</v>
      </c>
      <c r="M51" s="246">
        <f>SUM(M48:M50)</f>
        <v>0</v>
      </c>
      <c r="N51" s="246">
        <f>SUM(N48:N50)</f>
        <v>0</v>
      </c>
      <c r="O51" s="246">
        <f>SUM(O48:O50)</f>
        <v>0</v>
      </c>
    </row>
    <row r="52" spans="1:17" x14ac:dyDescent="0.25">
      <c r="B52" s="440"/>
      <c r="C52" s="440"/>
      <c r="D52" s="440"/>
      <c r="E52" s="240"/>
      <c r="F52" s="442"/>
      <c r="G52" s="442"/>
      <c r="H52" s="442"/>
      <c r="I52" s="442"/>
      <c r="J52" s="442"/>
      <c r="K52" s="442"/>
      <c r="L52" s="442"/>
      <c r="M52" s="442"/>
      <c r="N52" s="442"/>
      <c r="O52" s="442"/>
    </row>
    <row r="53" spans="1:17" x14ac:dyDescent="0.25">
      <c r="A53" s="301"/>
      <c r="B53" s="250" t="s">
        <v>62</v>
      </c>
      <c r="C53" s="233"/>
      <c r="D53" s="233"/>
      <c r="E53" s="286"/>
      <c r="F53" s="228"/>
      <c r="G53" s="228"/>
      <c r="H53" s="228"/>
      <c r="I53" s="228"/>
      <c r="J53" s="233"/>
      <c r="K53" s="304"/>
      <c r="L53" s="304"/>
      <c r="M53" s="304"/>
      <c r="N53" s="304"/>
      <c r="O53" s="304"/>
    </row>
    <row r="54" spans="1:17" s="233" customFormat="1" ht="28" x14ac:dyDescent="0.25">
      <c r="A54" s="233">
        <f>A24+1</f>
        <v>15</v>
      </c>
      <c r="B54" s="643" t="s">
        <v>180</v>
      </c>
      <c r="C54" s="640" t="s">
        <v>181</v>
      </c>
      <c r="D54" s="67"/>
      <c r="E54" s="67"/>
      <c r="F54" s="641"/>
      <c r="G54" s="641">
        <v>-287</v>
      </c>
      <c r="H54" s="641"/>
      <c r="I54" s="641"/>
      <c r="J54" s="190"/>
      <c r="K54" s="652"/>
      <c r="L54" s="652">
        <v>-5</v>
      </c>
      <c r="M54" s="652"/>
      <c r="N54" s="652"/>
      <c r="O54" s="652">
        <f>SUM(K54:N54)</f>
        <v>-5</v>
      </c>
    </row>
    <row r="55" spans="1:17" s="233" customFormat="1" ht="28" x14ac:dyDescent="0.25">
      <c r="A55" s="233">
        <v>16</v>
      </c>
      <c r="B55" s="643" t="s">
        <v>182</v>
      </c>
      <c r="C55" s="643" t="s">
        <v>183</v>
      </c>
      <c r="D55" s="67"/>
      <c r="E55" s="67"/>
      <c r="F55" s="641">
        <v>-50</v>
      </c>
      <c r="G55" s="641"/>
      <c r="H55" s="641"/>
      <c r="I55" s="641"/>
      <c r="J55" s="190"/>
      <c r="K55" s="652"/>
      <c r="L55" s="652"/>
      <c r="M55" s="652"/>
      <c r="N55" s="652"/>
      <c r="O55" s="652"/>
    </row>
    <row r="56" spans="1:17" s="233" customFormat="1" ht="28" x14ac:dyDescent="0.25">
      <c r="A56" s="233">
        <v>17</v>
      </c>
      <c r="B56" s="643" t="s">
        <v>184</v>
      </c>
      <c r="C56" s="643" t="s">
        <v>185</v>
      </c>
      <c r="D56" s="67"/>
      <c r="E56" s="67"/>
      <c r="F56" s="641">
        <v>-50</v>
      </c>
      <c r="G56" s="641"/>
      <c r="H56" s="641"/>
      <c r="I56" s="641"/>
      <c r="J56" s="190"/>
      <c r="K56" s="652"/>
      <c r="L56" s="652"/>
      <c r="M56" s="652"/>
      <c r="N56" s="652"/>
      <c r="O56" s="652"/>
    </row>
    <row r="57" spans="1:17" s="233" customFormat="1" x14ac:dyDescent="0.25">
      <c r="B57" s="153"/>
      <c r="C57" s="154"/>
      <c r="D57" s="67"/>
      <c r="E57" s="67"/>
      <c r="F57" s="418"/>
      <c r="G57" s="418"/>
      <c r="H57" s="418"/>
      <c r="I57" s="418"/>
      <c r="J57" s="190"/>
      <c r="K57" s="190"/>
      <c r="L57" s="190"/>
      <c r="M57" s="190"/>
      <c r="N57" s="190"/>
      <c r="O57" s="190"/>
      <c r="Q57" s="91"/>
    </row>
    <row r="58" spans="1:17" x14ac:dyDescent="0.25">
      <c r="A58" s="301"/>
      <c r="B58" s="233"/>
      <c r="C58" s="233"/>
      <c r="D58" s="233"/>
      <c r="E58" s="286"/>
      <c r="F58" s="228"/>
      <c r="G58" s="228"/>
      <c r="H58" s="228"/>
      <c r="I58" s="228"/>
      <c r="J58" s="233"/>
      <c r="K58" s="304"/>
      <c r="L58" s="304"/>
      <c r="M58" s="304"/>
      <c r="N58" s="304"/>
      <c r="O58" s="304"/>
    </row>
    <row r="59" spans="1:17" ht="15.75" customHeight="1" thickBot="1" x14ac:dyDescent="0.3">
      <c r="A59" s="301"/>
      <c r="B59" s="883" t="s">
        <v>105</v>
      </c>
      <c r="C59" s="883"/>
      <c r="D59" s="414"/>
      <c r="E59" s="234"/>
      <c r="F59" s="246">
        <f>SUM(F54:F57)</f>
        <v>-100</v>
      </c>
      <c r="G59" s="246">
        <f>SUM(G54:G57)</f>
        <v>-287</v>
      </c>
      <c r="H59" s="246">
        <f>SUM(H54:H57)</f>
        <v>0</v>
      </c>
      <c r="I59" s="246">
        <f>SUM(I54:I57)</f>
        <v>0</v>
      </c>
      <c r="J59" s="233"/>
      <c r="K59" s="285">
        <f>SUM(K54:K57)</f>
        <v>0</v>
      </c>
      <c r="L59" s="285">
        <f t="shared" ref="L59:O59" si="8">SUM(L54:L57)</f>
        <v>-5</v>
      </c>
      <c r="M59" s="285">
        <f t="shared" si="8"/>
        <v>0</v>
      </c>
      <c r="N59" s="285">
        <f t="shared" si="8"/>
        <v>0</v>
      </c>
      <c r="O59" s="285">
        <f t="shared" si="8"/>
        <v>-5</v>
      </c>
    </row>
    <row r="60" spans="1:17" ht="15.75" customHeight="1" x14ac:dyDescent="0.25">
      <c r="A60" s="301"/>
      <c r="B60" s="414"/>
      <c r="C60" s="414"/>
      <c r="D60" s="414"/>
      <c r="E60" s="234"/>
      <c r="F60" s="248"/>
      <c r="G60" s="248"/>
      <c r="H60" s="248"/>
      <c r="I60" s="248"/>
      <c r="J60" s="233"/>
      <c r="K60" s="249"/>
      <c r="L60" s="249"/>
      <c r="M60" s="249"/>
      <c r="N60" s="249"/>
      <c r="O60" s="249"/>
    </row>
    <row r="61" spans="1:17" x14ac:dyDescent="0.25">
      <c r="A61" s="301"/>
      <c r="B61" s="250" t="s">
        <v>15</v>
      </c>
      <c r="C61" s="233"/>
      <c r="D61" s="233"/>
      <c r="E61" s="286"/>
      <c r="F61" s="228"/>
      <c r="G61" s="228"/>
      <c r="H61" s="228"/>
      <c r="I61" s="228"/>
      <c r="J61" s="233"/>
      <c r="K61" s="304"/>
      <c r="L61" s="304"/>
      <c r="M61" s="304"/>
      <c r="N61" s="304"/>
      <c r="O61" s="304"/>
    </row>
    <row r="62" spans="1:17" s="233" customFormat="1" x14ac:dyDescent="0.25">
      <c r="A62" s="302"/>
      <c r="B62" s="186"/>
      <c r="C62" s="187"/>
      <c r="D62" s="151"/>
      <c r="E62" s="141"/>
      <c r="F62" s="189"/>
      <c r="G62" s="189"/>
      <c r="H62" s="189"/>
      <c r="I62" s="189"/>
      <c r="J62" s="67"/>
      <c r="K62" s="202"/>
      <c r="L62" s="202"/>
      <c r="M62" s="202"/>
      <c r="N62" s="202"/>
      <c r="O62" s="202"/>
      <c r="Q62" s="91"/>
    </row>
    <row r="63" spans="1:17" s="233" customFormat="1" x14ac:dyDescent="0.25">
      <c r="A63" s="302"/>
      <c r="B63" s="153"/>
      <c r="C63" s="187"/>
      <c r="D63" s="227"/>
      <c r="E63" s="234"/>
      <c r="F63" s="435"/>
      <c r="G63" s="207"/>
      <c r="H63" s="207"/>
      <c r="I63" s="207"/>
      <c r="K63" s="155"/>
      <c r="L63" s="155"/>
      <c r="M63" s="155"/>
      <c r="N63" s="155"/>
      <c r="O63" s="155"/>
      <c r="Q63" s="91"/>
    </row>
    <row r="64" spans="1:17" s="233" customFormat="1" x14ac:dyDescent="0.25">
      <c r="A64" s="302"/>
      <c r="B64" s="153"/>
      <c r="C64" s="187"/>
      <c r="D64" s="227"/>
      <c r="E64" s="234"/>
      <c r="F64" s="435"/>
      <c r="G64" s="435"/>
      <c r="H64" s="435"/>
      <c r="I64" s="207"/>
      <c r="K64" s="155"/>
      <c r="L64" s="155"/>
      <c r="M64" s="155"/>
      <c r="N64" s="155"/>
      <c r="O64" s="155"/>
      <c r="Q64" s="91"/>
    </row>
    <row r="65" spans="1:15" x14ac:dyDescent="0.25">
      <c r="A65" s="301"/>
      <c r="B65" s="233"/>
      <c r="C65" s="233"/>
      <c r="D65" s="233"/>
      <c r="E65" s="286"/>
      <c r="F65" s="228"/>
      <c r="G65" s="228"/>
      <c r="H65" s="228"/>
      <c r="I65" s="228"/>
      <c r="J65" s="233"/>
      <c r="K65" s="304"/>
      <c r="L65" s="304"/>
      <c r="M65" s="304"/>
      <c r="N65" s="304"/>
      <c r="O65" s="304"/>
    </row>
    <row r="66" spans="1:15" ht="15.75" customHeight="1" thickBot="1" x14ac:dyDescent="0.3">
      <c r="A66" s="301"/>
      <c r="B66" s="883" t="s">
        <v>111</v>
      </c>
      <c r="C66" s="883"/>
      <c r="D66" s="414"/>
      <c r="E66" s="234"/>
      <c r="F66" s="246">
        <f>SUM(F62:F64)</f>
        <v>0</v>
      </c>
      <c r="G66" s="246">
        <f>SUM(G62:G64)</f>
        <v>0</v>
      </c>
      <c r="H66" s="246">
        <f>SUM(H62:H64)</f>
        <v>0</v>
      </c>
      <c r="I66" s="246">
        <f>SUM(I62:I64)</f>
        <v>0</v>
      </c>
      <c r="J66" s="233"/>
      <c r="K66" s="246">
        <f>SUM(K62:K64)</f>
        <v>0</v>
      </c>
      <c r="L66" s="246">
        <f>SUM(L62:L64)</f>
        <v>0</v>
      </c>
      <c r="M66" s="246">
        <f>SUM(M62:M64)</f>
        <v>0</v>
      </c>
      <c r="N66" s="246">
        <f>SUM(N62:N64)</f>
        <v>0</v>
      </c>
      <c r="O66" s="246">
        <f>SUM(O62:O64)</f>
        <v>0</v>
      </c>
    </row>
    <row r="67" spans="1:15" x14ac:dyDescent="0.25">
      <c r="B67" s="445"/>
      <c r="C67" s="297"/>
      <c r="D67" s="297"/>
      <c r="E67" s="446"/>
      <c r="F67" s="447"/>
      <c r="G67" s="447"/>
      <c r="H67" s="447"/>
      <c r="I67" s="447"/>
      <c r="K67" s="439"/>
      <c r="L67" s="439"/>
      <c r="M67" s="439"/>
      <c r="N67" s="439"/>
      <c r="O67" s="439"/>
    </row>
    <row r="68" spans="1:15" ht="14.5" thickBot="1" x14ac:dyDescent="0.3">
      <c r="B68" s="884" t="s">
        <v>578</v>
      </c>
      <c r="C68" s="884"/>
      <c r="D68" s="448"/>
      <c r="E68" s="446"/>
      <c r="F68" s="441">
        <f>SUM(F10,F28,F34,F39,F45,F51,F59,F66)</f>
        <v>1048.3699999999999</v>
      </c>
      <c r="G68" s="441">
        <f>SUM(G10,G28,G34,G39,G45,G51,G59,G66)</f>
        <v>-293.86</v>
      </c>
      <c r="H68" s="441">
        <f>SUM(H10,H28,H34,H39,H45,H51,H59,H66)</f>
        <v>126.14999999999999</v>
      </c>
      <c r="I68" s="441">
        <f>SUM(I10,I28,I34,I39,I45,I51,I59,I66)</f>
        <v>131.44800000000001</v>
      </c>
      <c r="J68" s="441"/>
      <c r="K68" s="756">
        <f>SUM(K10,K28,K34,K39,K45,K51,K59,K66)</f>
        <v>0</v>
      </c>
      <c r="L68" s="756">
        <f>SUM(L10,L28,L34,L39,L45,L51,L59,L66)</f>
        <v>-5</v>
      </c>
      <c r="M68" s="756">
        <f>SUM(M10,M28,M34,M39,M45,M51,M59,M66)</f>
        <v>0</v>
      </c>
      <c r="N68" s="756">
        <f>SUM(N10,N28,N34,N39,N45,N51,N59,N66)</f>
        <v>0</v>
      </c>
      <c r="O68" s="756">
        <f>SUM(O10,O28,O34,O39,O45,O51,O59,O66)</f>
        <v>-5</v>
      </c>
    </row>
    <row r="69" spans="1:15" ht="12.75" hidden="1" customHeight="1" x14ac:dyDescent="0.25">
      <c r="B69" s="448"/>
      <c r="C69" s="39" t="s">
        <v>112</v>
      </c>
      <c r="D69" s="448"/>
      <c r="E69" s="446"/>
      <c r="F69" s="442">
        <f t="shared" ref="F69" si="9">E69+F68</f>
        <v>1048.3699999999999</v>
      </c>
      <c r="G69" s="442">
        <f>F69+G68</f>
        <v>754.50999999999988</v>
      </c>
      <c r="H69" s="442">
        <f>G69+H68</f>
        <v>880.65999999999985</v>
      </c>
      <c r="I69" s="442"/>
      <c r="K69" s="443"/>
      <c r="L69" s="443"/>
      <c r="M69" s="443"/>
      <c r="N69" s="443"/>
      <c r="O69" s="443"/>
    </row>
    <row r="70" spans="1:15" ht="12.75" hidden="1" customHeight="1" x14ac:dyDescent="0.25">
      <c r="B70" s="448"/>
      <c r="C70" s="39"/>
      <c r="D70" s="448"/>
      <c r="E70" s="446"/>
      <c r="F70" s="442"/>
      <c r="G70" s="442">
        <f>SUM(E69:G69)</f>
        <v>1802.8799999999997</v>
      </c>
      <c r="H70" s="442">
        <f>SUM(F69:H69)</f>
        <v>2683.5399999999995</v>
      </c>
      <c r="I70" s="442"/>
      <c r="K70" s="443"/>
      <c r="L70" s="443"/>
      <c r="M70" s="443"/>
      <c r="N70" s="443"/>
      <c r="O70" s="443"/>
    </row>
    <row r="71" spans="1:15" ht="12.75" customHeight="1" x14ac:dyDescent="0.25">
      <c r="B71" s="448"/>
      <c r="C71" s="39"/>
      <c r="D71" s="448"/>
      <c r="E71" s="446"/>
      <c r="F71" s="442"/>
      <c r="G71" s="442"/>
      <c r="H71" s="442"/>
      <c r="I71" s="442"/>
      <c r="K71" s="443"/>
      <c r="L71" s="443"/>
      <c r="M71" s="443"/>
      <c r="N71" s="443"/>
      <c r="O71" s="443"/>
    </row>
    <row r="72" spans="1:15" x14ac:dyDescent="0.25">
      <c r="B72" s="644"/>
      <c r="C72" s="237" t="s">
        <v>4</v>
      </c>
      <c r="D72" s="237"/>
    </row>
    <row r="73" spans="1:15" x14ac:dyDescent="0.25">
      <c r="B73" s="637"/>
      <c r="C73" s="237" t="s">
        <v>5</v>
      </c>
    </row>
    <row r="75" spans="1:15" hidden="1" x14ac:dyDescent="0.25"/>
    <row r="76" spans="1:15" hidden="1" x14ac:dyDescent="0.3">
      <c r="C76" s="135" t="s">
        <v>49</v>
      </c>
      <c r="D76" s="135"/>
      <c r="E76" s="420" t="s">
        <v>50</v>
      </c>
      <c r="F76" s="421" t="s">
        <v>53</v>
      </c>
      <c r="G76" s="421" t="s">
        <v>140</v>
      </c>
      <c r="H76" s="421" t="s">
        <v>140</v>
      </c>
      <c r="I76" s="421"/>
      <c r="K76" s="450"/>
    </row>
    <row r="77" spans="1:15" hidden="1" x14ac:dyDescent="0.25">
      <c r="C77" s="135"/>
      <c r="D77" s="135"/>
      <c r="E77" s="422" t="s">
        <v>54</v>
      </c>
      <c r="F77" s="423">
        <f t="shared" ref="F77:H79" si="10">SUMIF($E$8:$E$8,$E77,F$8:F$8)</f>
        <v>0</v>
      </c>
      <c r="G77" s="423">
        <f t="shared" si="10"/>
        <v>0</v>
      </c>
      <c r="H77" s="423">
        <f t="shared" si="10"/>
        <v>0</v>
      </c>
      <c r="I77" s="423"/>
      <c r="J77" s="241"/>
      <c r="K77" s="451"/>
    </row>
    <row r="78" spans="1:15" hidden="1" x14ac:dyDescent="0.25">
      <c r="C78" s="135"/>
      <c r="D78" s="135"/>
      <c r="E78" s="422" t="s">
        <v>55</v>
      </c>
      <c r="F78" s="423">
        <f t="shared" si="10"/>
        <v>0</v>
      </c>
      <c r="G78" s="423">
        <f t="shared" si="10"/>
        <v>0</v>
      </c>
      <c r="H78" s="423">
        <f t="shared" si="10"/>
        <v>0</v>
      </c>
      <c r="I78" s="423"/>
      <c r="J78" s="241"/>
      <c r="K78" s="451"/>
    </row>
    <row r="79" spans="1:15" hidden="1" x14ac:dyDescent="0.25">
      <c r="C79" s="135"/>
      <c r="D79" s="135"/>
      <c r="E79" s="422" t="s">
        <v>56</v>
      </c>
      <c r="F79" s="423">
        <f t="shared" si="10"/>
        <v>0</v>
      </c>
      <c r="G79" s="423">
        <f t="shared" si="10"/>
        <v>0</v>
      </c>
      <c r="H79" s="423">
        <f t="shared" si="10"/>
        <v>0</v>
      </c>
      <c r="I79" s="423"/>
      <c r="J79" s="452"/>
      <c r="K79" s="451"/>
    </row>
    <row r="80" spans="1:15" hidden="1" x14ac:dyDescent="0.3">
      <c r="C80" s="135"/>
      <c r="D80" s="135"/>
      <c r="E80" s="424" t="s">
        <v>57</v>
      </c>
      <c r="F80" s="425">
        <f>SUM(F77:F79)</f>
        <v>0</v>
      </c>
      <c r="G80" s="425">
        <f>SUM(G77:G79)</f>
        <v>0</v>
      </c>
      <c r="H80" s="425">
        <f>SUM(H77:H79)</f>
        <v>0</v>
      </c>
      <c r="I80" s="425"/>
      <c r="J80" s="451"/>
      <c r="K80" s="451"/>
    </row>
    <row r="81" spans="2:11" hidden="1" x14ac:dyDescent="0.25">
      <c r="C81" s="135"/>
      <c r="D81" s="135"/>
      <c r="E81" s="63"/>
      <c r="F81" s="39"/>
      <c r="G81" s="39"/>
      <c r="H81" s="39"/>
      <c r="I81" s="39"/>
    </row>
    <row r="82" spans="2:11" hidden="1" x14ac:dyDescent="0.3">
      <c r="C82" s="135" t="s">
        <v>12</v>
      </c>
      <c r="D82" s="135"/>
      <c r="E82" s="420" t="s">
        <v>50</v>
      </c>
      <c r="F82" s="421" t="s">
        <v>53</v>
      </c>
      <c r="G82" s="421" t="s">
        <v>140</v>
      </c>
      <c r="H82" s="421" t="s">
        <v>140</v>
      </c>
      <c r="I82" s="421"/>
      <c r="K82" s="450"/>
    </row>
    <row r="83" spans="2:11" hidden="1" x14ac:dyDescent="0.25">
      <c r="C83" s="135"/>
      <c r="D83" s="135"/>
      <c r="E83" s="422" t="s">
        <v>54</v>
      </c>
      <c r="F83" s="423" t="e">
        <f>SUMIF(#REF!,$E83,#REF!)</f>
        <v>#REF!</v>
      </c>
      <c r="G83" s="423" t="e">
        <f>SUMIF(#REF!,$E83,#REF!)</f>
        <v>#REF!</v>
      </c>
      <c r="H83" s="423" t="e">
        <f>SUMIF(#REF!,$E83,#REF!)</f>
        <v>#REF!</v>
      </c>
      <c r="I83" s="423"/>
      <c r="J83" s="241"/>
      <c r="K83" s="451"/>
    </row>
    <row r="84" spans="2:11" hidden="1" x14ac:dyDescent="0.25">
      <c r="C84" s="135"/>
      <c r="D84" s="135"/>
      <c r="E84" s="422" t="s">
        <v>55</v>
      </c>
      <c r="F84" s="423" t="e">
        <f>SUMIF(#REF!,$E84,#REF!)</f>
        <v>#REF!</v>
      </c>
      <c r="G84" s="423" t="e">
        <f>SUMIF(#REF!,$E84,#REF!)</f>
        <v>#REF!</v>
      </c>
      <c r="H84" s="423" t="e">
        <f>SUMIF(#REF!,$E84,#REF!)</f>
        <v>#REF!</v>
      </c>
      <c r="I84" s="423"/>
      <c r="J84" s="241"/>
      <c r="K84" s="451"/>
    </row>
    <row r="85" spans="2:11" hidden="1" x14ac:dyDescent="0.25">
      <c r="C85" s="135"/>
      <c r="D85" s="135"/>
      <c r="E85" s="422" t="s">
        <v>56</v>
      </c>
      <c r="F85" s="423" t="e">
        <f>SUMIF(#REF!,$E85,#REF!)</f>
        <v>#REF!</v>
      </c>
      <c r="G85" s="423" t="e">
        <f>SUMIF(#REF!,$E85,#REF!)</f>
        <v>#REF!</v>
      </c>
      <c r="H85" s="423" t="e">
        <f>SUMIF(#REF!,$E85,#REF!)</f>
        <v>#REF!</v>
      </c>
      <c r="I85" s="423"/>
      <c r="J85" s="241"/>
      <c r="K85" s="451"/>
    </row>
    <row r="86" spans="2:11" hidden="1" x14ac:dyDescent="0.3">
      <c r="C86" s="135"/>
      <c r="D86" s="135"/>
      <c r="E86" s="424" t="s">
        <v>57</v>
      </c>
      <c r="F86" s="425" t="e">
        <f>SUM(F83:F85)</f>
        <v>#REF!</v>
      </c>
      <c r="G86" s="425" t="e">
        <f>SUM(G83:G85)</f>
        <v>#REF!</v>
      </c>
      <c r="H86" s="425" t="e">
        <f>SUM(H83:H85)</f>
        <v>#REF!</v>
      </c>
      <c r="I86" s="425"/>
      <c r="J86" s="451"/>
      <c r="K86" s="451"/>
    </row>
    <row r="87" spans="2:11" hidden="1" x14ac:dyDescent="0.25">
      <c r="C87" s="135"/>
      <c r="D87" s="135"/>
      <c r="E87" s="63"/>
      <c r="F87" s="39"/>
      <c r="G87" s="39"/>
      <c r="H87" s="39"/>
      <c r="I87" s="39"/>
    </row>
    <row r="88" spans="2:11" hidden="1" x14ac:dyDescent="0.3">
      <c r="C88" s="135" t="s">
        <v>58</v>
      </c>
      <c r="D88" s="135"/>
      <c r="E88" s="420" t="s">
        <v>50</v>
      </c>
      <c r="F88" s="421" t="s">
        <v>53</v>
      </c>
      <c r="G88" s="421" t="s">
        <v>140</v>
      </c>
      <c r="H88" s="421" t="s">
        <v>140</v>
      </c>
      <c r="I88" s="421"/>
      <c r="K88" s="450"/>
    </row>
    <row r="89" spans="2:11" hidden="1" x14ac:dyDescent="0.25">
      <c r="C89" s="39"/>
      <c r="D89" s="39"/>
      <c r="E89" s="422" t="s">
        <v>54</v>
      </c>
      <c r="F89" s="423">
        <f t="shared" ref="F89:H91" si="11">SUMIF($E$62:$E$62,$E89,F$62:F$62)</f>
        <v>0</v>
      </c>
      <c r="G89" s="423">
        <f t="shared" si="11"/>
        <v>0</v>
      </c>
      <c r="H89" s="423">
        <f t="shared" si="11"/>
        <v>0</v>
      </c>
      <c r="I89" s="423"/>
      <c r="J89" s="241"/>
      <c r="K89" s="451"/>
    </row>
    <row r="90" spans="2:11" hidden="1" x14ac:dyDescent="0.25">
      <c r="C90" s="39"/>
      <c r="D90" s="39"/>
      <c r="E90" s="422" t="s">
        <v>55</v>
      </c>
      <c r="F90" s="423">
        <f t="shared" si="11"/>
        <v>0</v>
      </c>
      <c r="G90" s="423">
        <f t="shared" si="11"/>
        <v>0</v>
      </c>
      <c r="H90" s="423">
        <f t="shared" si="11"/>
        <v>0</v>
      </c>
      <c r="I90" s="423"/>
      <c r="J90" s="241"/>
      <c r="K90" s="451"/>
    </row>
    <row r="91" spans="2:11" hidden="1" x14ac:dyDescent="0.25">
      <c r="C91" s="39"/>
      <c r="D91" s="39"/>
      <c r="E91" s="422" t="s">
        <v>56</v>
      </c>
      <c r="F91" s="423">
        <f t="shared" si="11"/>
        <v>0</v>
      </c>
      <c r="G91" s="423">
        <f t="shared" si="11"/>
        <v>0</v>
      </c>
      <c r="H91" s="423">
        <f t="shared" si="11"/>
        <v>0</v>
      </c>
      <c r="I91" s="423"/>
      <c r="J91" s="241"/>
      <c r="K91" s="451"/>
    </row>
    <row r="92" spans="2:11" hidden="1" x14ac:dyDescent="0.3">
      <c r="C92" s="39"/>
      <c r="D92" s="39"/>
      <c r="E92" s="424" t="s">
        <v>57</v>
      </c>
      <c r="F92" s="425">
        <f>SUM(F89:F91)</f>
        <v>0</v>
      </c>
      <c r="G92" s="425">
        <f>SUM(G89:G91)</f>
        <v>0</v>
      </c>
      <c r="H92" s="425">
        <f>SUM(H89:H91)</f>
        <v>0</v>
      </c>
      <c r="I92" s="425"/>
      <c r="J92" s="451"/>
      <c r="K92" s="451"/>
    </row>
    <row r="93" spans="2:11" hidden="1" x14ac:dyDescent="0.25"/>
    <row r="94" spans="2:11" hidden="1" x14ac:dyDescent="0.25"/>
    <row r="95" spans="2:11" hidden="1" x14ac:dyDescent="0.25">
      <c r="B95" s="453" t="s">
        <v>113</v>
      </c>
      <c r="C95" s="453"/>
      <c r="D95" s="453"/>
      <c r="E95" s="454"/>
      <c r="F95" s="455">
        <v>-515</v>
      </c>
      <c r="G95" s="455">
        <v>0</v>
      </c>
      <c r="H95" s="455">
        <v>0</v>
      </c>
      <c r="I95" s="455"/>
      <c r="K95" s="456">
        <f>SUM(F95:J95)</f>
        <v>-515</v>
      </c>
    </row>
    <row r="96" spans="2:11" hidden="1" x14ac:dyDescent="0.25">
      <c r="B96" s="453"/>
      <c r="C96" s="453"/>
      <c r="D96" s="453"/>
      <c r="E96" s="454"/>
      <c r="F96" s="453"/>
      <c r="G96" s="453"/>
      <c r="H96" s="453"/>
      <c r="I96" s="453"/>
      <c r="K96" s="456"/>
    </row>
    <row r="97" spans="2:11" hidden="1" x14ac:dyDescent="0.25">
      <c r="B97" s="453" t="s">
        <v>114</v>
      </c>
      <c r="C97" s="453"/>
      <c r="D97" s="453"/>
      <c r="E97" s="454"/>
      <c r="F97" s="457">
        <f>F68-F95</f>
        <v>1563.37</v>
      </c>
      <c r="G97" s="457">
        <f>G68-G95</f>
        <v>-293.86</v>
      </c>
      <c r="H97" s="457">
        <f>H68-H95</f>
        <v>126.14999999999999</v>
      </c>
      <c r="I97" s="457"/>
      <c r="K97" s="456">
        <f>SUM(F97:J97)</f>
        <v>1395.6599999999999</v>
      </c>
    </row>
    <row r="98" spans="2:11" hidden="1" x14ac:dyDescent="0.25"/>
    <row r="99" spans="2:11" hidden="1" x14ac:dyDescent="0.25"/>
  </sheetData>
  <customSheetViews>
    <customSheetView guid="{242A1D50-B023-4375-88F3-03330C83BB86}" scale="90" showPageBreaks="1" showGridLines="0" fitToPage="1" printArea="1" hiddenRows="1">
      <pane ySplit="3" topLeftCell="A4"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scale="90" showGridLines="0" fitToPage="1" hiddenRows="1">
      <pane ySplit="3" topLeftCell="A54"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scale="90" showGridLines="0" fitToPage="1" hiddenRows="1">
      <pane ySplit="3" topLeftCell="A54"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scale="90" showGridLines="0" fitToPage="1" hiddenRows="1">
      <pane ySplit="3" topLeftCell="A54"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scale="90" showGridLines="0" fitToPage="1" hiddenRows="1">
      <pane ySplit="3" topLeftCell="A103"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scale="90" showGridLines="0" fitToPage="1" printArea="1" hiddenRows="1">
      <pane ySplit="3" topLeftCell="A36" activePane="bottomLeft" state="frozen"/>
      <selection pane="bottomLeft" activeCell="R64" sqref="R64"/>
      <rowBreaks count="2" manualBreakCount="2">
        <brk id="31" max="16383" man="1"/>
        <brk id="54" max="16383" man="1"/>
      </rowBreaks>
      <pageMargins left="0" right="0" top="0" bottom="0" header="0" footer="0"/>
      <pageSetup paperSize="9" scale="75"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cale="90" showPageBreaks="1" showGridLines="0" fitToPage="1" printArea="1" hiddenRows="1">
      <pane ySplit="3" topLeftCell="A4" activePane="bottomLeft" state="frozen"/>
      <selection pane="bottomLeft" activeCell="F53" sqref="F53"/>
      <rowBreaks count="2" manualBreakCount="2">
        <brk id="31" max="16383" man="1"/>
        <brk id="54" max="16383" man="1"/>
      </rowBreaks>
      <pageMargins left="0" right="0" top="0" bottom="0" header="0" footer="0"/>
      <pageSetup paperSize="9" scale="75" fitToHeight="0" orientation="landscape" r:id="rId7"/>
      <headerFooter alignWithMargins="0">
        <oddHeader>&amp;C&amp;"Arial,Bold"General Fund Budget Proposals Summary&amp;R&amp;"Arial,Bold"Appendix 3</oddHeader>
        <oddFooter>&amp;C&amp;P of &amp;N</oddFooter>
      </headerFooter>
    </customSheetView>
  </customSheetViews>
  <mergeCells count="15">
    <mergeCell ref="B28:C28"/>
    <mergeCell ref="B30:C30"/>
    <mergeCell ref="B34:C34"/>
    <mergeCell ref="B39:C39"/>
    <mergeCell ref="B45:C45"/>
    <mergeCell ref="B1:G1"/>
    <mergeCell ref="K1:M1"/>
    <mergeCell ref="K2:O2"/>
    <mergeCell ref="B5:C5"/>
    <mergeCell ref="B10:C10"/>
    <mergeCell ref="B66:C66"/>
    <mergeCell ref="B68:C68"/>
    <mergeCell ref="B51:C51"/>
    <mergeCell ref="B59:C59"/>
    <mergeCell ref="B47:C47"/>
  </mergeCells>
  <phoneticPr fontId="80" type="noConversion"/>
  <conditionalFormatting sqref="E31:E34 F46:I51 O48:O49 E48:E51">
    <cfRule type="cellIs" dxfId="136" priority="42" stopIfTrue="1" operator="equal">
      <formula>0</formula>
    </cfRule>
  </conditionalFormatting>
  <conditionalFormatting sqref="E42:E43">
    <cfRule type="cellIs" dxfId="135" priority="43" stopIfTrue="1" operator="equal">
      <formula>0</formula>
    </cfRule>
  </conditionalFormatting>
  <conditionalFormatting sqref="E5:I10">
    <cfRule type="cellIs" dxfId="134" priority="4" stopIfTrue="1" operator="equal">
      <formula>0</formula>
    </cfRule>
  </conditionalFormatting>
  <conditionalFormatting sqref="E13:I24">
    <cfRule type="cellIs" dxfId="133" priority="1" stopIfTrue="1" operator="equal">
      <formula>0</formula>
    </cfRule>
  </conditionalFormatting>
  <conditionalFormatting sqref="E27:I28">
    <cfRule type="cellIs" dxfId="132" priority="68" stopIfTrue="1" operator="equal">
      <formula>0</formula>
    </cfRule>
  </conditionalFormatting>
  <conditionalFormatting sqref="E30:I30">
    <cfRule type="cellIs" dxfId="131" priority="97" stopIfTrue="1" operator="equal">
      <formula>0</formula>
    </cfRule>
  </conditionalFormatting>
  <conditionalFormatting sqref="E36:I39">
    <cfRule type="cellIs" dxfId="130" priority="64" stopIfTrue="1" operator="equal">
      <formula>0</formula>
    </cfRule>
  </conditionalFormatting>
  <conditionalFormatting sqref="E44:I45">
    <cfRule type="cellIs" dxfId="129" priority="63" stopIfTrue="1" operator="equal">
      <formula>0</formula>
    </cfRule>
  </conditionalFormatting>
  <conditionalFormatting sqref="E59:I60">
    <cfRule type="cellIs" dxfId="128" priority="72" stopIfTrue="1" operator="equal">
      <formula>0</formula>
    </cfRule>
  </conditionalFormatting>
  <conditionalFormatting sqref="E62:I64 O62:O64">
    <cfRule type="cellIs" dxfId="127" priority="6" stopIfTrue="1" operator="equal">
      <formula>0</formula>
    </cfRule>
  </conditionalFormatting>
  <conditionalFormatting sqref="E66:I67">
    <cfRule type="cellIs" dxfId="126" priority="52" stopIfTrue="1" operator="equal">
      <formula>0</formula>
    </cfRule>
  </conditionalFormatting>
  <conditionalFormatting sqref="E69:I71">
    <cfRule type="cellIs" dxfId="125" priority="98" stopIfTrue="1" operator="equal">
      <formula>0</formula>
    </cfRule>
  </conditionalFormatting>
  <conditionalFormatting sqref="E52:O52">
    <cfRule type="cellIs" dxfId="124" priority="91" stopIfTrue="1" operator="equal">
      <formula>0</formula>
    </cfRule>
  </conditionalFormatting>
  <conditionalFormatting sqref="F43:F44">
    <cfRule type="cellIs" dxfId="123" priority="5" stopIfTrue="1" operator="equal">
      <formula>0</formula>
    </cfRule>
  </conditionalFormatting>
  <conditionalFormatting sqref="F33:I34">
    <cfRule type="cellIs" dxfId="122" priority="65" stopIfTrue="1" operator="equal">
      <formula>0</formula>
    </cfRule>
  </conditionalFormatting>
  <conditionalFormatting sqref="F95:I95">
    <cfRule type="cellIs" dxfId="121" priority="88" stopIfTrue="1" operator="equal">
      <formula>0</formula>
    </cfRule>
  </conditionalFormatting>
  <conditionalFormatting sqref="G43:H43">
    <cfRule type="cellIs" dxfId="120" priority="15" stopIfTrue="1" operator="equal">
      <formula>0</formula>
    </cfRule>
  </conditionalFormatting>
  <conditionalFormatting sqref="K95:K97">
    <cfRule type="cellIs" dxfId="119" priority="167" stopIfTrue="1" operator="equal">
      <formula>0</formula>
    </cfRule>
  </conditionalFormatting>
  <conditionalFormatting sqref="K10:O10 K34:O34 K39:O39 K45:O45 E46:F47 K51:O51 E68:O68 K69:O71">
    <cfRule type="cellIs" dxfId="118" priority="198" stopIfTrue="1" operator="equal">
      <formula>0</formula>
    </cfRule>
  </conditionalFormatting>
  <conditionalFormatting sqref="K28:O28">
    <cfRule type="cellIs" dxfId="117" priority="67" stopIfTrue="1" operator="equal">
      <formula>0</formula>
    </cfRule>
  </conditionalFormatting>
  <conditionalFormatting sqref="K59:O60">
    <cfRule type="cellIs" dxfId="116" priority="53" stopIfTrue="1" operator="equal">
      <formula>0</formula>
    </cfRule>
  </conditionalFormatting>
  <conditionalFormatting sqref="K66:O66">
    <cfRule type="cellIs" dxfId="115" priority="51" stopIfTrue="1" operator="equal">
      <formula>0</formula>
    </cfRule>
  </conditionalFormatting>
  <conditionalFormatting sqref="N13:N24 E25:E26">
    <cfRule type="cellIs" dxfId="114" priority="9" stopIfTrue="1" operator="equal">
      <formula>0</formula>
    </cfRule>
  </conditionalFormatting>
  <conditionalFormatting sqref="N54:O57">
    <cfRule type="cellIs" dxfId="113" priority="7" stopIfTrue="1" operator="equal">
      <formula>0</formula>
    </cfRule>
  </conditionalFormatting>
  <conditionalFormatting sqref="O6:O8">
    <cfRule type="cellIs" dxfId="112" priority="41" stopIfTrue="1" operator="equal">
      <formula>0</formula>
    </cfRule>
  </conditionalFormatting>
  <conditionalFormatting sqref="O25:O26">
    <cfRule type="cellIs" dxfId="111" priority="8" stopIfTrue="1" operator="equal">
      <formula>0</formula>
    </cfRule>
  </conditionalFormatting>
  <conditionalFormatting sqref="O37">
    <cfRule type="cellIs" dxfId="110" priority="170" stopIfTrue="1" operator="equal">
      <formula>0</formula>
    </cfRule>
  </conditionalFormatting>
  <conditionalFormatting sqref="O42:O43">
    <cfRule type="cellIs" dxfId="109" priority="22" stopIfTrue="1" operator="equal">
      <formula>0</formula>
    </cfRule>
  </conditionalFormatting>
  <pageMargins left="0.74803149606299213" right="0.74803149606299213" top="0.98425196850393704" bottom="0.98425196850393704" header="0.51181102362204722" footer="0.51181102362204722"/>
  <pageSetup paperSize="9" scale="73" fitToHeight="0" orientation="landscape" r:id="rId8"/>
  <headerFooter alignWithMargins="0">
    <oddHeader>&amp;C&amp;"Arial,Bold"General Fund Budget Proposals Summary&amp;R&amp;"Arial,Bold"Appendix 3</oddHeader>
    <oddFooter>&amp;C&amp;P of &amp;N</oddFooter>
  </headerFooter>
  <rowBreaks count="1" manualBreakCount="1">
    <brk id="39"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pageSetUpPr fitToPage="1"/>
  </sheetPr>
  <dimension ref="A1:AL87"/>
  <sheetViews>
    <sheetView zoomScaleNormal="100" zoomScaleSheetLayoutView="80" workbookViewId="0">
      <pane ySplit="2" topLeftCell="A3" activePane="bottomLeft" state="frozen"/>
      <selection activeCell="A61" sqref="A61"/>
      <selection pane="bottomLeft" activeCell="AJ16" sqref="AJ16"/>
    </sheetView>
  </sheetViews>
  <sheetFormatPr defaultColWidth="9.453125" defaultRowHeight="12.5" outlineLevelRow="1" x14ac:dyDescent="0.25"/>
  <cols>
    <col min="1" max="1" width="35.26953125" style="126" bestFit="1" customWidth="1"/>
    <col min="2" max="2" width="11.54296875" style="217" customWidth="1"/>
    <col min="3" max="3" width="10.54296875" style="217" customWidth="1"/>
    <col min="4" max="4" width="9.54296875" style="217" customWidth="1"/>
    <col min="5" max="5" width="10.54296875" style="217" customWidth="1"/>
    <col min="6" max="6" width="9.54296875" style="217" customWidth="1"/>
    <col min="7" max="7" width="10.54296875" style="217" customWidth="1"/>
    <col min="8" max="8" width="9.54296875" style="217" customWidth="1"/>
    <col min="9" max="9" width="10.54296875" style="217" customWidth="1"/>
    <col min="10" max="10" width="9.54296875" style="217" customWidth="1"/>
    <col min="11" max="11" width="10.54296875" style="217" customWidth="1"/>
    <col min="12" max="12" width="9.54296875" style="217" customWidth="1"/>
    <col min="13" max="13" width="10.54296875" style="217" customWidth="1"/>
    <col min="14" max="14" width="9.54296875" style="217" customWidth="1"/>
    <col min="15" max="15" width="9.54296875" style="611" customWidth="1"/>
    <col min="16" max="18" width="9.54296875" style="217" customWidth="1"/>
    <col min="19" max="28" width="9.54296875" style="217" hidden="1" customWidth="1"/>
    <col min="29" max="29" width="10.54296875" style="405" hidden="1" customWidth="1"/>
    <col min="30" max="30" width="1.453125" style="126" hidden="1" customWidth="1"/>
    <col min="31" max="33" width="9.453125" style="126" hidden="1" customWidth="1"/>
    <col min="34" max="34" width="8.453125" style="152" hidden="1" customWidth="1"/>
    <col min="35" max="35" width="7.453125" style="152" hidden="1" customWidth="1"/>
    <col min="36" max="36" width="8.453125" style="152" customWidth="1"/>
    <col min="37" max="37" width="9.453125" style="152" customWidth="1"/>
    <col min="38" max="38" width="9.453125" style="152"/>
    <col min="39" max="16384" width="9.453125" style="126"/>
  </cols>
  <sheetData>
    <row r="1" spans="1:38" ht="15.75" customHeight="1" x14ac:dyDescent="0.3">
      <c r="A1" s="873" t="s">
        <v>186</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218"/>
      <c r="AF1" s="218"/>
    </row>
    <row r="2" spans="1:38" ht="15.75" customHeight="1" x14ac:dyDescent="0.3">
      <c r="A2" s="873" t="str">
        <f>'Overall Summary'!A2:AC2</f>
        <v>2026-27 to 2029-30</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218"/>
      <c r="AH2" s="258" t="s">
        <v>60</v>
      </c>
    </row>
    <row r="3" spans="1:38" ht="15.75" customHeight="1" x14ac:dyDescent="0.3">
      <c r="A3" s="218"/>
      <c r="B3" s="218"/>
      <c r="C3" s="218"/>
      <c r="D3" s="218"/>
      <c r="E3" s="218"/>
      <c r="F3" s="218"/>
      <c r="G3" s="218"/>
      <c r="H3" s="218"/>
      <c r="I3" s="218"/>
      <c r="J3" s="218"/>
      <c r="K3" s="218"/>
      <c r="L3" s="218"/>
      <c r="M3" s="218"/>
      <c r="N3" s="218"/>
      <c r="O3" s="616"/>
      <c r="P3" s="218"/>
      <c r="Q3" s="218"/>
      <c r="R3" s="218"/>
      <c r="S3" s="218"/>
      <c r="T3" s="218"/>
      <c r="U3" s="218"/>
      <c r="V3" s="218"/>
      <c r="W3" s="218"/>
      <c r="X3" s="218"/>
      <c r="Y3" s="218"/>
      <c r="Z3" s="218"/>
      <c r="AA3" s="218"/>
      <c r="AB3" s="218"/>
      <c r="AC3" s="218"/>
      <c r="AD3" s="218"/>
      <c r="AE3" s="218"/>
      <c r="AF3" s="218"/>
    </row>
    <row r="5" spans="1:38" ht="13" x14ac:dyDescent="0.3">
      <c r="A5" s="2" t="str">
        <f>'Overall Summary'!A5</f>
        <v>2026/27</v>
      </c>
      <c r="AE5" s="32"/>
      <c r="AF5" s="32"/>
    </row>
    <row r="6" spans="1:38" ht="25.5" customHeight="1" x14ac:dyDescent="0.3">
      <c r="A6" s="3" t="s">
        <v>7</v>
      </c>
      <c r="B6" s="210" t="s">
        <v>8</v>
      </c>
      <c r="C6" s="869" t="s">
        <v>9</v>
      </c>
      <c r="D6" s="870"/>
      <c r="E6" s="869" t="s">
        <v>10</v>
      </c>
      <c r="F6" s="870"/>
      <c r="G6" s="869" t="s">
        <v>11</v>
      </c>
      <c r="H6" s="870"/>
      <c r="I6" s="869" t="s">
        <v>12</v>
      </c>
      <c r="J6" s="870"/>
      <c r="K6" s="869" t="s">
        <v>61</v>
      </c>
      <c r="L6" s="870"/>
      <c r="M6" s="869" t="s">
        <v>62</v>
      </c>
      <c r="N6" s="870"/>
      <c r="O6" s="869" t="s">
        <v>15</v>
      </c>
      <c r="P6" s="870"/>
      <c r="Q6" s="210" t="s">
        <v>16</v>
      </c>
      <c r="R6" s="126"/>
      <c r="S6" s="12" t="s">
        <v>63</v>
      </c>
      <c r="T6" s="33" t="s">
        <v>64</v>
      </c>
      <c r="U6" s="126"/>
      <c r="V6" s="152"/>
      <c r="W6" s="152"/>
      <c r="X6" s="152"/>
      <c r="Y6" s="152"/>
      <c r="Z6" s="152"/>
      <c r="AA6" s="126"/>
      <c r="AB6" s="126"/>
      <c r="AC6" s="126"/>
      <c r="AH6" s="126"/>
      <c r="AI6" s="126"/>
      <c r="AJ6" s="126"/>
      <c r="AK6" s="126"/>
      <c r="AL6" s="126"/>
    </row>
    <row r="7" spans="1:38" ht="13" x14ac:dyDescent="0.3">
      <c r="A7" s="4"/>
      <c r="B7" s="208" t="s">
        <v>19</v>
      </c>
      <c r="C7" s="23" t="s">
        <v>19</v>
      </c>
      <c r="D7" s="210" t="s">
        <v>20</v>
      </c>
      <c r="E7" s="208" t="s">
        <v>19</v>
      </c>
      <c r="F7" s="210" t="s">
        <v>20</v>
      </c>
      <c r="G7" s="210" t="s">
        <v>19</v>
      </c>
      <c r="H7" s="363" t="s">
        <v>20</v>
      </c>
      <c r="I7" s="208" t="s">
        <v>19</v>
      </c>
      <c r="J7" s="208" t="s">
        <v>20</v>
      </c>
      <c r="K7" s="208" t="s">
        <v>19</v>
      </c>
      <c r="L7" s="208" t="s">
        <v>20</v>
      </c>
      <c r="M7" s="208" t="s">
        <v>19</v>
      </c>
      <c r="N7" s="23" t="s">
        <v>20</v>
      </c>
      <c r="O7" s="617" t="s">
        <v>19</v>
      </c>
      <c r="P7" s="208" t="s">
        <v>20</v>
      </c>
      <c r="Q7" s="208" t="s">
        <v>19</v>
      </c>
      <c r="R7" s="126"/>
      <c r="S7" s="365"/>
      <c r="T7" s="365"/>
      <c r="U7" s="126"/>
      <c r="V7" s="152"/>
      <c r="W7" s="152"/>
      <c r="X7" s="152"/>
      <c r="Y7" s="152"/>
      <c r="Z7" s="152"/>
      <c r="AA7" s="126"/>
      <c r="AB7" s="126"/>
      <c r="AC7" s="126"/>
      <c r="AH7" s="126"/>
      <c r="AI7" s="126"/>
      <c r="AJ7" s="126"/>
      <c r="AK7" s="126"/>
      <c r="AL7" s="126"/>
    </row>
    <row r="8" spans="1:38" ht="13" x14ac:dyDescent="0.3">
      <c r="A8" s="216" t="s">
        <v>25</v>
      </c>
      <c r="B8" s="295">
        <f>'Corporate Property'!$F$8</f>
        <v>0</v>
      </c>
      <c r="C8" s="295">
        <f>'Corporate Property'!$F$25</f>
        <v>1643</v>
      </c>
      <c r="D8" s="296">
        <f>'Corporate Property'!$K$25</f>
        <v>1</v>
      </c>
      <c r="E8" s="295">
        <f>'Corporate Property'!$F$33</f>
        <v>-208</v>
      </c>
      <c r="F8" s="296">
        <f>'Corporate Property'!$K$33</f>
        <v>0</v>
      </c>
      <c r="G8" s="295">
        <f>'Corporate Property'!$F$39</f>
        <v>0</v>
      </c>
      <c r="H8" s="295">
        <f>'Corporate Property'!$K$33</f>
        <v>0</v>
      </c>
      <c r="I8" s="295">
        <f>'Corporate Property'!$F$46</f>
        <v>-1532</v>
      </c>
      <c r="J8" s="296">
        <f>'Corporate Property'!$K$46</f>
        <v>0</v>
      </c>
      <c r="K8" s="295">
        <f>'Corporate Property'!$F$57</f>
        <v>-125</v>
      </c>
      <c r="L8" s="296">
        <f>'Corporate Property'!$K$57</f>
        <v>0</v>
      </c>
      <c r="M8" s="369">
        <f>'Corporate Property'!$F$65</f>
        <v>-166</v>
      </c>
      <c r="N8" s="574">
        <f>'Corporate Property'!$K$65</f>
        <v>-4</v>
      </c>
      <c r="O8" s="620">
        <f>'Corporate Property'!F71</f>
        <v>0</v>
      </c>
      <c r="P8" s="574">
        <f>'Corporate Property'!K71</f>
        <v>0</v>
      </c>
      <c r="Q8" s="220">
        <f t="shared" ref="Q8:Q10" si="0">SUM(B8,C8,E8,G8,I8,,K8,M8,O8)</f>
        <v>-388</v>
      </c>
      <c r="R8" s="126"/>
      <c r="S8" s="370">
        <f>'Corporate Property'!F73</f>
        <v>-388</v>
      </c>
      <c r="T8" s="370">
        <f t="shared" ref="T8:T10" si="1">Q8-S8</f>
        <v>0</v>
      </c>
      <c r="U8" s="152"/>
      <c r="V8" s="211"/>
      <c r="W8" s="212"/>
      <c r="X8" s="152"/>
      <c r="Y8" s="152"/>
      <c r="Z8" s="152"/>
      <c r="AA8" s="126"/>
      <c r="AB8" s="126"/>
      <c r="AC8" s="126"/>
      <c r="AH8" s="126"/>
      <c r="AI8" s="126"/>
      <c r="AJ8" s="126"/>
      <c r="AK8" s="126"/>
      <c r="AL8" s="126"/>
    </row>
    <row r="9" spans="1:38" ht="13" x14ac:dyDescent="0.3">
      <c r="A9" s="216" t="s">
        <v>26</v>
      </c>
      <c r="B9" s="295">
        <f>'Economy, Regen &amp; Sustainability'!F8</f>
        <v>0</v>
      </c>
      <c r="C9" s="292">
        <f>'Economy, Regen &amp; Sustainability'!F26</f>
        <v>100</v>
      </c>
      <c r="D9" s="367">
        <f>'Economy, Regen &amp; Sustainability'!K26</f>
        <v>-2</v>
      </c>
      <c r="E9" s="295">
        <f>'Economy, Regen &amp; Sustainability'!F31</f>
        <v>0</v>
      </c>
      <c r="F9" s="367">
        <f>'Economy, Regen &amp; Sustainability'!K31</f>
        <v>0</v>
      </c>
      <c r="G9" s="295">
        <f>'Economy, Regen &amp; Sustainability'!F36</f>
        <v>0</v>
      </c>
      <c r="H9" s="406">
        <f>'Economy, Regen &amp; Sustainability'!K36</f>
        <v>0</v>
      </c>
      <c r="I9" s="295">
        <f>'Economy, Regen &amp; Sustainability'!F42</f>
        <v>12</v>
      </c>
      <c r="J9" s="368">
        <f>'Economy, Regen &amp; Sustainability'!K42</f>
        <v>0</v>
      </c>
      <c r="K9" s="295">
        <f>'Economy, Regen &amp; Sustainability'!F48</f>
        <v>0</v>
      </c>
      <c r="L9" s="406">
        <f>'Economy, Regen &amp; Sustainability'!K48</f>
        <v>0</v>
      </c>
      <c r="M9" s="369">
        <f>'Economy, Regen &amp; Sustainability'!$F$75</f>
        <v>51</v>
      </c>
      <c r="N9" s="574">
        <f>'Economy, Regen &amp; Sustainability'!$K$75</f>
        <v>-1</v>
      </c>
      <c r="O9" s="620">
        <f>'Economy, Regen &amp; Sustainability'!F80</f>
        <v>0</v>
      </c>
      <c r="P9" s="574">
        <f>'Economy, Regen &amp; Sustainability'!K80</f>
        <v>0</v>
      </c>
      <c r="Q9" s="220">
        <f>SUM(B9,C9,E9,G9,I9,,K9,M9,O9)</f>
        <v>163</v>
      </c>
      <c r="R9" s="126"/>
      <c r="S9" s="370"/>
      <c r="T9" s="370"/>
      <c r="U9" s="152"/>
      <c r="V9" s="211"/>
      <c r="W9" s="212"/>
      <c r="X9" s="152"/>
      <c r="Y9" s="152"/>
      <c r="Z9" s="152"/>
      <c r="AA9" s="126"/>
      <c r="AB9" s="126"/>
      <c r="AC9" s="126"/>
      <c r="AH9" s="126"/>
      <c r="AI9" s="126"/>
      <c r="AJ9" s="126"/>
      <c r="AK9" s="126"/>
      <c r="AL9" s="126"/>
    </row>
    <row r="10" spans="1:38" ht="13" x14ac:dyDescent="0.3">
      <c r="A10" s="216" t="s">
        <v>187</v>
      </c>
      <c r="B10" s="295">
        <f>'Planning &amp; Regulatory'!F6</f>
        <v>0</v>
      </c>
      <c r="C10" s="292">
        <f>'Planning &amp; Regulatory'!F14</f>
        <v>25</v>
      </c>
      <c r="D10" s="367">
        <f>'Planning &amp; Regulatory'!K14</f>
        <v>0</v>
      </c>
      <c r="E10" s="295">
        <f>'Planning &amp; Regulatory'!F20</f>
        <v>0</v>
      </c>
      <c r="F10" s="367">
        <f>'Planning &amp; Regulatory'!K20</f>
        <v>0</v>
      </c>
      <c r="G10" s="295">
        <f>'Planning &amp; Regulatory'!F25</f>
        <v>0</v>
      </c>
      <c r="H10" s="406">
        <f>'Planning &amp; Regulatory'!K25</f>
        <v>0</v>
      </c>
      <c r="I10" s="295">
        <f>'Planning &amp; Regulatory'!F31</f>
        <v>0</v>
      </c>
      <c r="J10" s="368">
        <f>'Planning &amp; Regulatory'!K31</f>
        <v>0</v>
      </c>
      <c r="K10" s="295">
        <f>'Planning &amp; Regulatory'!F36</f>
        <v>0</v>
      </c>
      <c r="L10" s="406">
        <f>'Planning &amp; Regulatory'!K36</f>
        <v>0</v>
      </c>
      <c r="M10" s="369">
        <f>'Planning &amp; Regulatory'!F44</f>
        <v>-25</v>
      </c>
      <c r="N10" s="574">
        <f>'Planning &amp; Regulatory'!K44</f>
        <v>0</v>
      </c>
      <c r="O10" s="620">
        <f>'Planning &amp; Regulatory'!F49</f>
        <v>0</v>
      </c>
      <c r="P10" s="574">
        <f>'Planning &amp; Regulatory'!K49</f>
        <v>0</v>
      </c>
      <c r="Q10" s="220">
        <f t="shared" si="0"/>
        <v>0</v>
      </c>
      <c r="R10" s="126"/>
      <c r="S10" s="370">
        <f>'Planning &amp; Regulatory'!F51</f>
        <v>0</v>
      </c>
      <c r="T10" s="370">
        <f t="shared" si="1"/>
        <v>0</v>
      </c>
      <c r="U10" s="152"/>
      <c r="V10" s="211"/>
      <c r="W10" s="212"/>
      <c r="X10" s="152"/>
      <c r="Y10" s="152"/>
      <c r="Z10" s="152"/>
      <c r="AA10" s="126"/>
      <c r="AB10" s="126"/>
      <c r="AC10" s="126"/>
      <c r="AH10" s="126"/>
      <c r="AI10" s="126"/>
      <c r="AJ10" s="126"/>
      <c r="AK10" s="126"/>
      <c r="AL10" s="126"/>
    </row>
    <row r="11" spans="1:38" s="2" customFormat="1" ht="13" x14ac:dyDescent="0.3">
      <c r="A11" s="5" t="s">
        <v>35</v>
      </c>
      <c r="B11" s="209">
        <f t="shared" ref="B11:Q11" si="2">SUM(B8:B10)</f>
        <v>0</v>
      </c>
      <c r="C11" s="209">
        <f t="shared" si="2"/>
        <v>1768</v>
      </c>
      <c r="D11" s="213">
        <f t="shared" si="2"/>
        <v>-1</v>
      </c>
      <c r="E11" s="209">
        <f t="shared" si="2"/>
        <v>-208</v>
      </c>
      <c r="F11" s="213">
        <f t="shared" si="2"/>
        <v>0</v>
      </c>
      <c r="G11" s="209">
        <f t="shared" si="2"/>
        <v>0</v>
      </c>
      <c r="H11" s="213">
        <f t="shared" si="2"/>
        <v>0</v>
      </c>
      <c r="I11" s="209">
        <f t="shared" si="2"/>
        <v>-1520</v>
      </c>
      <c r="J11" s="213">
        <f t="shared" si="2"/>
        <v>0</v>
      </c>
      <c r="K11" s="209">
        <f t="shared" si="2"/>
        <v>-125</v>
      </c>
      <c r="L11" s="213">
        <f t="shared" si="2"/>
        <v>0</v>
      </c>
      <c r="M11" s="256">
        <f t="shared" si="2"/>
        <v>-140</v>
      </c>
      <c r="N11" s="575">
        <f t="shared" si="2"/>
        <v>-5</v>
      </c>
      <c r="O11" s="256">
        <f t="shared" si="2"/>
        <v>0</v>
      </c>
      <c r="P11" s="575">
        <f t="shared" si="2"/>
        <v>0</v>
      </c>
      <c r="Q11" s="209">
        <f t="shared" si="2"/>
        <v>-225</v>
      </c>
      <c r="S11" s="9" t="e">
        <f>SUM(#REF!)</f>
        <v>#REF!</v>
      </c>
      <c r="T11" s="9" t="e">
        <f>SUM(#REF!)</f>
        <v>#REF!</v>
      </c>
      <c r="U11" s="152"/>
      <c r="V11" s="211" t="s">
        <v>36</v>
      </c>
      <c r="W11" s="212" t="e">
        <f>'Economy, Regen &amp; Sustainability'!K82+'[1]App 3'!K74-D11-H11-F11-J11-#REF!-L11-#REF!-#REF!-#REF!-#REF!-#REF!</f>
        <v>#REF!</v>
      </c>
      <c r="X11" s="17"/>
      <c r="Y11" s="17"/>
      <c r="Z11" s="17"/>
    </row>
    <row r="12" spans="1:38" s="2" customFormat="1" ht="13" x14ac:dyDescent="0.3">
      <c r="B12" s="8"/>
      <c r="C12" s="8"/>
      <c r="D12" s="8"/>
      <c r="E12" s="83"/>
      <c r="F12" s="8"/>
      <c r="G12" s="8"/>
      <c r="H12" s="8"/>
      <c r="I12" s="8"/>
      <c r="J12" s="8"/>
      <c r="K12" s="8"/>
      <c r="L12" s="8"/>
      <c r="M12" s="8"/>
      <c r="N12" s="8"/>
      <c r="O12" s="275"/>
      <c r="P12" s="8"/>
      <c r="Q12" s="214"/>
      <c r="S12" s="9"/>
      <c r="T12" s="9"/>
      <c r="V12" s="17"/>
      <c r="W12" s="17"/>
      <c r="X12" s="17"/>
      <c r="Y12" s="17"/>
      <c r="Z12" s="17"/>
    </row>
    <row r="13" spans="1:38" s="2" customFormat="1" ht="13" x14ac:dyDescent="0.3">
      <c r="A13" s="2" t="str">
        <f>'Overall Summary'!A23</f>
        <v>2027/28</v>
      </c>
      <c r="B13" s="217"/>
      <c r="C13" s="217"/>
      <c r="D13" s="217"/>
      <c r="E13" s="217"/>
      <c r="F13" s="217"/>
      <c r="G13" s="217"/>
      <c r="H13" s="217"/>
      <c r="I13" s="217"/>
      <c r="J13" s="217"/>
      <c r="K13" s="217"/>
      <c r="L13" s="217"/>
      <c r="M13" s="217"/>
      <c r="N13" s="217"/>
      <c r="O13" s="611"/>
      <c r="P13" s="217"/>
      <c r="Q13" s="405"/>
      <c r="S13" s="9"/>
      <c r="T13" s="9"/>
      <c r="V13" s="17"/>
      <c r="W13" s="17"/>
      <c r="X13" s="17"/>
      <c r="Y13" s="17"/>
      <c r="Z13" s="17"/>
    </row>
    <row r="14" spans="1:38" s="2" customFormat="1" ht="26" x14ac:dyDescent="0.3">
      <c r="A14" s="3" t="s">
        <v>7</v>
      </c>
      <c r="B14" s="210" t="s">
        <v>8</v>
      </c>
      <c r="C14" s="869" t="s">
        <v>9</v>
      </c>
      <c r="D14" s="870"/>
      <c r="E14" s="869" t="s">
        <v>10</v>
      </c>
      <c r="F14" s="870"/>
      <c r="G14" s="869" t="s">
        <v>11</v>
      </c>
      <c r="H14" s="870"/>
      <c r="I14" s="869" t="s">
        <v>12</v>
      </c>
      <c r="J14" s="870"/>
      <c r="K14" s="869" t="s">
        <v>61</v>
      </c>
      <c r="L14" s="870"/>
      <c r="M14" s="869" t="s">
        <v>62</v>
      </c>
      <c r="N14" s="870"/>
      <c r="O14" s="869" t="s">
        <v>15</v>
      </c>
      <c r="P14" s="870"/>
      <c r="Q14" s="210" t="s">
        <v>16</v>
      </c>
      <c r="S14" s="9"/>
      <c r="T14" s="9"/>
      <c r="V14" s="17"/>
      <c r="W14" s="17"/>
      <c r="X14" s="17"/>
      <c r="Y14" s="17"/>
      <c r="Z14" s="17"/>
    </row>
    <row r="15" spans="1:38" s="2" customFormat="1" ht="13" x14ac:dyDescent="0.3">
      <c r="A15" s="4"/>
      <c r="B15" s="208" t="s">
        <v>19</v>
      </c>
      <c r="C15" s="23" t="s">
        <v>19</v>
      </c>
      <c r="D15" s="210" t="s">
        <v>20</v>
      </c>
      <c r="E15" s="208" t="s">
        <v>19</v>
      </c>
      <c r="F15" s="208" t="s">
        <v>20</v>
      </c>
      <c r="G15" s="210" t="s">
        <v>19</v>
      </c>
      <c r="H15" s="363" t="s">
        <v>20</v>
      </c>
      <c r="I15" s="208" t="s">
        <v>19</v>
      </c>
      <c r="J15" s="208" t="s">
        <v>20</v>
      </c>
      <c r="K15" s="208" t="s">
        <v>19</v>
      </c>
      <c r="L15" s="208" t="s">
        <v>20</v>
      </c>
      <c r="M15" s="208" t="s">
        <v>19</v>
      </c>
      <c r="N15" s="208" t="s">
        <v>20</v>
      </c>
      <c r="O15" s="617" t="s">
        <v>19</v>
      </c>
      <c r="P15" s="208" t="s">
        <v>20</v>
      </c>
      <c r="Q15" s="208" t="s">
        <v>19</v>
      </c>
      <c r="S15" s="9"/>
      <c r="T15" s="9"/>
      <c r="V15" s="17"/>
      <c r="W15" s="17"/>
      <c r="X15" s="17"/>
      <c r="Y15" s="17"/>
      <c r="Z15" s="17"/>
    </row>
    <row r="16" spans="1:38" s="2" customFormat="1" ht="13" x14ac:dyDescent="0.3">
      <c r="A16" s="216" t="s">
        <v>25</v>
      </c>
      <c r="B16" s="295">
        <f>'Corporate Property'!$G$8</f>
        <v>0</v>
      </c>
      <c r="C16" s="295">
        <f>'Corporate Property'!$G$25</f>
        <v>0</v>
      </c>
      <c r="D16" s="296">
        <f>'Corporate Property'!$L$25</f>
        <v>0</v>
      </c>
      <c r="E16" s="295">
        <f>'Corporate Property'!$G$33</f>
        <v>-110</v>
      </c>
      <c r="F16" s="296">
        <f>'Corporate Property'!$L$33</f>
        <v>0</v>
      </c>
      <c r="G16" s="295">
        <f>'Corporate Property'!$G$39</f>
        <v>0</v>
      </c>
      <c r="H16" s="295">
        <f>'Corporate Property'!$L$33</f>
        <v>0</v>
      </c>
      <c r="I16" s="295">
        <f>'Corporate Property'!$G$46</f>
        <v>-244</v>
      </c>
      <c r="J16" s="296">
        <f>'Corporate Property'!$L$46</f>
        <v>0</v>
      </c>
      <c r="K16" s="295">
        <f>'Corporate Property'!$G$57</f>
        <v>-180</v>
      </c>
      <c r="L16" s="296">
        <f>'Corporate Property'!$L$57</f>
        <v>0</v>
      </c>
      <c r="M16" s="369">
        <f>'Corporate Property'!$G$65</f>
        <v>0</v>
      </c>
      <c r="N16" s="367">
        <f>'Corporate Property'!$L$65</f>
        <v>0</v>
      </c>
      <c r="O16" s="369">
        <f>'Corporate Property'!G71</f>
        <v>0</v>
      </c>
      <c r="P16" s="367">
        <f>'Corporate Property'!L71</f>
        <v>0</v>
      </c>
      <c r="Q16" s="220">
        <f t="shared" ref="Q16:Q18" si="3">SUM(B16,C16,E16,G16,I16,,K16,M16,O16)</f>
        <v>-534</v>
      </c>
      <c r="S16" s="9"/>
      <c r="T16" s="9"/>
      <c r="V16" s="17"/>
      <c r="W16" s="17"/>
      <c r="X16" s="17"/>
      <c r="Y16" s="17"/>
      <c r="Z16" s="17"/>
    </row>
    <row r="17" spans="1:38" s="2" customFormat="1" ht="13" x14ac:dyDescent="0.3">
      <c r="A17" s="216" t="s">
        <v>26</v>
      </c>
      <c r="B17" s="295">
        <f>'Economy, Regen &amp; Sustainability'!G8</f>
        <v>0</v>
      </c>
      <c r="C17" s="292">
        <f>'Economy, Regen &amp; Sustainability'!G26</f>
        <v>-190</v>
      </c>
      <c r="D17" s="367">
        <f>'Economy, Regen &amp; Sustainability'!L26</f>
        <v>-2</v>
      </c>
      <c r="E17" s="295">
        <f>'Economy, Regen &amp; Sustainability'!G31</f>
        <v>0</v>
      </c>
      <c r="F17" s="407">
        <f>'Economy, Regen &amp; Sustainability'!L31</f>
        <v>0</v>
      </c>
      <c r="G17" s="295">
        <f>'Economy, Regen &amp; Sustainability'!G36</f>
        <v>0</v>
      </c>
      <c r="H17" s="406">
        <f>'Economy, Regen &amp; Sustainability'!L36</f>
        <v>0</v>
      </c>
      <c r="I17" s="295">
        <f>'Economy, Regen &amp; Sustainability'!G42</f>
        <v>0</v>
      </c>
      <c r="J17" s="367">
        <f>'Economy, Regen &amp; Sustainability'!L42</f>
        <v>0</v>
      </c>
      <c r="K17" s="295">
        <f>'Economy, Regen &amp; Sustainability'!G48</f>
        <v>0</v>
      </c>
      <c r="L17" s="368">
        <f>'Economy, Regen &amp; Sustainability'!L48</f>
        <v>0</v>
      </c>
      <c r="M17" s="369">
        <f>'Economy, Regen &amp; Sustainability'!$G$75</f>
        <v>199</v>
      </c>
      <c r="N17" s="367">
        <f>'Economy, Regen &amp; Sustainability'!$L$75</f>
        <v>0</v>
      </c>
      <c r="O17" s="369">
        <f>'Economy, Regen &amp; Sustainability'!G80</f>
        <v>0</v>
      </c>
      <c r="P17" s="367">
        <f>'Economy, Regen &amp; Sustainability'!L80</f>
        <v>0</v>
      </c>
      <c r="Q17" s="220">
        <f>SUM(B17,C17,E17,G17,I17,,K17,M17,O17)</f>
        <v>9</v>
      </c>
      <c r="S17" s="9"/>
      <c r="T17" s="9"/>
      <c r="V17" s="17"/>
      <c r="W17" s="17"/>
      <c r="X17" s="17"/>
      <c r="Y17" s="17"/>
      <c r="Z17" s="17"/>
    </row>
    <row r="18" spans="1:38" s="2" customFormat="1" ht="13" x14ac:dyDescent="0.3">
      <c r="A18" s="216" t="s">
        <v>187</v>
      </c>
      <c r="B18" s="295">
        <f>'Planning &amp; Regulatory'!G8</f>
        <v>0</v>
      </c>
      <c r="C18" s="292">
        <f>'Planning &amp; Regulatory'!G14</f>
        <v>0</v>
      </c>
      <c r="D18" s="367">
        <f>'Planning &amp; Regulatory'!L14</f>
        <v>0</v>
      </c>
      <c r="E18" s="295">
        <f>'Planning &amp; Regulatory'!G20</f>
        <v>0</v>
      </c>
      <c r="F18" s="407">
        <f>'Planning &amp; Regulatory'!L20</f>
        <v>0</v>
      </c>
      <c r="G18" s="295">
        <f>'Planning &amp; Regulatory'!G25</f>
        <v>0</v>
      </c>
      <c r="H18" s="406">
        <f>'Planning &amp; Regulatory'!L25</f>
        <v>0</v>
      </c>
      <c r="I18" s="295">
        <f>'Planning &amp; Regulatory'!G31</f>
        <v>0</v>
      </c>
      <c r="J18" s="367">
        <f>'Planning &amp; Regulatory'!L31</f>
        <v>0</v>
      </c>
      <c r="K18" s="295">
        <f>'Planning &amp; Regulatory'!G36</f>
        <v>0</v>
      </c>
      <c r="L18" s="368">
        <f>'Planning &amp; Regulatory'!L36</f>
        <v>0</v>
      </c>
      <c r="M18" s="369">
        <f>'Planning &amp; Regulatory'!G44</f>
        <v>-25</v>
      </c>
      <c r="N18" s="367">
        <f>'Planning &amp; Regulatory'!L44</f>
        <v>0</v>
      </c>
      <c r="O18" s="369">
        <f>'Planning &amp; Regulatory'!G49</f>
        <v>0</v>
      </c>
      <c r="P18" s="367">
        <f>'Planning &amp; Regulatory'!L49</f>
        <v>0</v>
      </c>
      <c r="Q18" s="220">
        <f t="shared" si="3"/>
        <v>-25</v>
      </c>
      <c r="S18" s="9"/>
      <c r="T18" s="9"/>
      <c r="V18" s="17"/>
      <c r="W18" s="17"/>
      <c r="X18" s="17"/>
      <c r="Y18" s="17"/>
      <c r="Z18" s="17"/>
    </row>
    <row r="19" spans="1:38" s="2" customFormat="1" ht="13" x14ac:dyDescent="0.3">
      <c r="A19" s="5" t="s">
        <v>35</v>
      </c>
      <c r="B19" s="209">
        <f t="shared" ref="B19:Q19" si="4">SUM(B16:B18)</f>
        <v>0</v>
      </c>
      <c r="C19" s="209">
        <f t="shared" si="4"/>
        <v>-190</v>
      </c>
      <c r="D19" s="213">
        <f t="shared" si="4"/>
        <v>-2</v>
      </c>
      <c r="E19" s="209">
        <f t="shared" si="4"/>
        <v>-110</v>
      </c>
      <c r="F19" s="213">
        <f t="shared" si="4"/>
        <v>0</v>
      </c>
      <c r="G19" s="209">
        <f t="shared" si="4"/>
        <v>0</v>
      </c>
      <c r="H19" s="213">
        <f t="shared" si="4"/>
        <v>0</v>
      </c>
      <c r="I19" s="209">
        <f t="shared" si="4"/>
        <v>-244</v>
      </c>
      <c r="J19" s="213">
        <f t="shared" si="4"/>
        <v>0</v>
      </c>
      <c r="K19" s="209">
        <f t="shared" si="4"/>
        <v>-180</v>
      </c>
      <c r="L19" s="213">
        <f t="shared" si="4"/>
        <v>0</v>
      </c>
      <c r="M19" s="256">
        <f t="shared" si="4"/>
        <v>174</v>
      </c>
      <c r="N19" s="215">
        <f t="shared" si="4"/>
        <v>0</v>
      </c>
      <c r="O19" s="256">
        <f t="shared" si="4"/>
        <v>0</v>
      </c>
      <c r="P19" s="215">
        <f t="shared" si="4"/>
        <v>0</v>
      </c>
      <c r="Q19" s="209">
        <f t="shared" si="4"/>
        <v>-550</v>
      </c>
      <c r="S19" s="9"/>
      <c r="T19" s="9"/>
      <c r="V19" s="17"/>
      <c r="W19" s="17"/>
      <c r="X19" s="17"/>
      <c r="Y19" s="17"/>
      <c r="Z19" s="17"/>
    </row>
    <row r="20" spans="1:38" s="2" customFormat="1" ht="13" x14ac:dyDescent="0.3">
      <c r="B20" s="8"/>
      <c r="C20" s="8"/>
      <c r="D20" s="8"/>
      <c r="E20" s="83"/>
      <c r="F20" s="8"/>
      <c r="G20" s="8"/>
      <c r="H20" s="8"/>
      <c r="I20" s="8"/>
      <c r="J20" s="8"/>
      <c r="K20" s="8"/>
      <c r="L20" s="8"/>
      <c r="M20" s="8"/>
      <c r="N20" s="8"/>
      <c r="O20" s="275"/>
      <c r="P20" s="8"/>
      <c r="Q20" s="214"/>
      <c r="S20" s="9"/>
      <c r="T20" s="9"/>
      <c r="V20" s="17"/>
      <c r="W20" s="17"/>
      <c r="X20" s="17"/>
      <c r="Y20" s="17"/>
      <c r="Z20" s="17"/>
    </row>
    <row r="21" spans="1:38" ht="13" x14ac:dyDescent="0.3">
      <c r="A21" s="2" t="str">
        <f>'Overall Summary'!A41</f>
        <v>2028/29</v>
      </c>
      <c r="Q21" s="405"/>
      <c r="R21" s="126"/>
      <c r="S21" s="370"/>
      <c r="T21" s="370"/>
      <c r="U21" s="126"/>
      <c r="V21" s="152"/>
      <c r="W21" s="152"/>
      <c r="X21" s="152"/>
      <c r="Y21" s="152"/>
      <c r="Z21" s="152"/>
      <c r="AA21" s="126"/>
      <c r="AB21" s="126"/>
      <c r="AC21" s="126"/>
      <c r="AH21" s="126"/>
      <c r="AI21" s="126"/>
      <c r="AJ21" s="126"/>
      <c r="AK21" s="126"/>
      <c r="AL21" s="126"/>
    </row>
    <row r="22" spans="1:38" ht="25.5" customHeight="1" x14ac:dyDescent="0.3">
      <c r="A22" s="3" t="s">
        <v>7</v>
      </c>
      <c r="B22" s="210" t="s">
        <v>8</v>
      </c>
      <c r="C22" s="869" t="s">
        <v>9</v>
      </c>
      <c r="D22" s="870"/>
      <c r="E22" s="869" t="s">
        <v>10</v>
      </c>
      <c r="F22" s="870"/>
      <c r="G22" s="869" t="s">
        <v>11</v>
      </c>
      <c r="H22" s="870"/>
      <c r="I22" s="869" t="s">
        <v>12</v>
      </c>
      <c r="J22" s="870"/>
      <c r="K22" s="869" t="s">
        <v>61</v>
      </c>
      <c r="L22" s="870"/>
      <c r="M22" s="869" t="s">
        <v>62</v>
      </c>
      <c r="N22" s="870"/>
      <c r="O22" s="869" t="s">
        <v>15</v>
      </c>
      <c r="P22" s="870"/>
      <c r="Q22" s="210" t="s">
        <v>16</v>
      </c>
      <c r="R22" s="126"/>
      <c r="S22" s="12" t="s">
        <v>63</v>
      </c>
      <c r="T22" s="33" t="s">
        <v>64</v>
      </c>
      <c r="U22" s="126"/>
      <c r="V22" s="152"/>
      <c r="W22" s="152"/>
      <c r="X22" s="152"/>
      <c r="Y22" s="152"/>
      <c r="Z22" s="152"/>
      <c r="AA22" s="126"/>
      <c r="AB22" s="126"/>
      <c r="AC22" s="126"/>
      <c r="AH22" s="126"/>
      <c r="AI22" s="126"/>
      <c r="AJ22" s="126"/>
      <c r="AK22" s="126"/>
      <c r="AL22" s="126"/>
    </row>
    <row r="23" spans="1:38" ht="13" x14ac:dyDescent="0.3">
      <c r="A23" s="4"/>
      <c r="B23" s="208" t="s">
        <v>19</v>
      </c>
      <c r="C23" s="23" t="s">
        <v>19</v>
      </c>
      <c r="D23" s="210" t="s">
        <v>20</v>
      </c>
      <c r="E23" s="208" t="s">
        <v>19</v>
      </c>
      <c r="F23" s="208" t="s">
        <v>20</v>
      </c>
      <c r="G23" s="210" t="s">
        <v>19</v>
      </c>
      <c r="H23" s="363" t="s">
        <v>20</v>
      </c>
      <c r="I23" s="208" t="s">
        <v>19</v>
      </c>
      <c r="J23" s="208" t="s">
        <v>20</v>
      </c>
      <c r="K23" s="208" t="s">
        <v>19</v>
      </c>
      <c r="L23" s="208" t="s">
        <v>20</v>
      </c>
      <c r="M23" s="208" t="s">
        <v>19</v>
      </c>
      <c r="N23" s="208" t="s">
        <v>20</v>
      </c>
      <c r="O23" s="617" t="s">
        <v>19</v>
      </c>
      <c r="P23" s="208" t="s">
        <v>20</v>
      </c>
      <c r="Q23" s="208" t="s">
        <v>19</v>
      </c>
      <c r="R23" s="126"/>
      <c r="S23" s="9"/>
      <c r="T23" s="9"/>
      <c r="U23" s="126"/>
      <c r="V23" s="152"/>
      <c r="W23" s="152"/>
      <c r="X23" s="152"/>
      <c r="Y23" s="152"/>
      <c r="Z23" s="152"/>
      <c r="AA23" s="126"/>
      <c r="AB23" s="126"/>
      <c r="AC23" s="126"/>
      <c r="AH23" s="126"/>
      <c r="AI23" s="126"/>
      <c r="AJ23" s="126"/>
      <c r="AK23" s="126"/>
      <c r="AL23" s="126"/>
    </row>
    <row r="24" spans="1:38" ht="13" x14ac:dyDescent="0.3">
      <c r="A24" s="216" t="s">
        <v>25</v>
      </c>
      <c r="B24" s="295">
        <f>'Corporate Property'!H6</f>
        <v>0</v>
      </c>
      <c r="C24" s="295">
        <f>'Corporate Property'!H25</f>
        <v>-100</v>
      </c>
      <c r="D24" s="296">
        <f>'Corporate Property'!M25</f>
        <v>-7</v>
      </c>
      <c r="E24" s="295">
        <f>'Corporate Property'!H33</f>
        <v>-190</v>
      </c>
      <c r="F24" s="296">
        <f>'Corporate Property'!M33</f>
        <v>-2</v>
      </c>
      <c r="G24" s="295">
        <f>'Corporate Property'!H39</f>
        <v>-125</v>
      </c>
      <c r="H24" s="295">
        <f>'Corporate Property'!M39</f>
        <v>0</v>
      </c>
      <c r="I24" s="295">
        <f>'Corporate Property'!H46</f>
        <v>-1984</v>
      </c>
      <c r="J24" s="296">
        <f>'Corporate Property'!M46</f>
        <v>0</v>
      </c>
      <c r="K24" s="295">
        <f>'Corporate Property'!H57</f>
        <v>0</v>
      </c>
      <c r="L24" s="296">
        <f>'Corporate Property'!M57</f>
        <v>0</v>
      </c>
      <c r="M24" s="369">
        <f>'Corporate Property'!H65</f>
        <v>0</v>
      </c>
      <c r="N24" s="367">
        <f>'Corporate Property'!M57</f>
        <v>0</v>
      </c>
      <c r="O24" s="369">
        <f>'Corporate Property'!H71</f>
        <v>0</v>
      </c>
      <c r="P24" s="367">
        <f>'Corporate Property'!M71</f>
        <v>0</v>
      </c>
      <c r="Q24" s="220">
        <f t="shared" ref="Q24:Q26" si="5">SUM(B24,C24,E24,G24,I24,,K24,M24,O24)</f>
        <v>-2399</v>
      </c>
      <c r="R24" s="126"/>
      <c r="S24" s="370" t="e">
        <f>'Corporate Property'!#REF!</f>
        <v>#REF!</v>
      </c>
      <c r="T24" s="370" t="e">
        <f t="shared" ref="T24:T26" si="6">Q24-S24</f>
        <v>#REF!</v>
      </c>
      <c r="U24" s="152"/>
      <c r="V24" s="211"/>
      <c r="W24" s="212"/>
      <c r="X24" s="152"/>
      <c r="Y24" s="152"/>
      <c r="Z24" s="152"/>
      <c r="AA24" s="126"/>
      <c r="AB24" s="126"/>
      <c r="AC24" s="126"/>
      <c r="AH24" s="126"/>
      <c r="AI24" s="126"/>
      <c r="AJ24" s="126"/>
      <c r="AK24" s="126"/>
      <c r="AL24" s="126"/>
    </row>
    <row r="25" spans="1:38" ht="13" x14ac:dyDescent="0.3">
      <c r="A25" s="216" t="s">
        <v>26</v>
      </c>
      <c r="B25" s="295">
        <f>'Economy, Regen &amp; Sustainability'!H8</f>
        <v>0</v>
      </c>
      <c r="C25" s="292">
        <f>'Economy, Regen &amp; Sustainability'!H26</f>
        <v>0</v>
      </c>
      <c r="D25" s="367">
        <f>'Economy, Regen &amp; Sustainability'!M26</f>
        <v>0</v>
      </c>
      <c r="E25" s="295">
        <f>'Economy, Regen &amp; Sustainability'!H31</f>
        <v>0</v>
      </c>
      <c r="F25" s="407">
        <f>'Economy, Regen &amp; Sustainability'!M31</f>
        <v>0</v>
      </c>
      <c r="G25" s="295">
        <f>'Economy, Regen &amp; Sustainability'!H36</f>
        <v>0</v>
      </c>
      <c r="H25" s="406">
        <f>'Economy, Regen &amp; Sustainability'!M36</f>
        <v>0</v>
      </c>
      <c r="I25" s="295">
        <f>'Economy, Regen &amp; Sustainability'!H42</f>
        <v>0</v>
      </c>
      <c r="J25" s="367">
        <f>'Economy, Regen &amp; Sustainability'!M42</f>
        <v>0</v>
      </c>
      <c r="K25" s="295">
        <f>'Economy, Regen &amp; Sustainability'!H48</f>
        <v>0</v>
      </c>
      <c r="L25" s="368">
        <f>'Economy, Regen &amp; Sustainability'!M48</f>
        <v>0</v>
      </c>
      <c r="M25" s="369">
        <f>'Economy, Regen &amp; Sustainability'!H75</f>
        <v>-37</v>
      </c>
      <c r="N25" s="367">
        <f>'Economy, Regen &amp; Sustainability'!M75</f>
        <v>0</v>
      </c>
      <c r="O25" s="369">
        <f>'Economy, Regen &amp; Sustainability'!H80</f>
        <v>0</v>
      </c>
      <c r="P25" s="367">
        <f>'Economy, Regen &amp; Sustainability'!M80</f>
        <v>0</v>
      </c>
      <c r="Q25" s="220">
        <f>SUM(B25,C25,E25,G25,I25,,K25,M25,O25)</f>
        <v>-37</v>
      </c>
      <c r="R25" s="126"/>
      <c r="S25" s="370"/>
      <c r="T25" s="370"/>
      <c r="U25" s="152"/>
      <c r="V25" s="211"/>
      <c r="W25" s="212"/>
      <c r="X25" s="152"/>
      <c r="Y25" s="152"/>
      <c r="Z25" s="152"/>
      <c r="AA25" s="126"/>
      <c r="AB25" s="126"/>
      <c r="AC25" s="126"/>
      <c r="AH25" s="126"/>
      <c r="AI25" s="126"/>
      <c r="AJ25" s="126"/>
      <c r="AK25" s="126"/>
      <c r="AL25" s="126"/>
    </row>
    <row r="26" spans="1:38" ht="13" x14ac:dyDescent="0.3">
      <c r="A26" s="216" t="s">
        <v>187</v>
      </c>
      <c r="B26" s="295">
        <f>'Planning &amp; Regulatory'!H6</f>
        <v>0</v>
      </c>
      <c r="C26" s="292">
        <f>'Planning &amp; Regulatory'!H14</f>
        <v>0</v>
      </c>
      <c r="D26" s="367">
        <f>'Planning &amp; Regulatory'!M14</f>
        <v>0</v>
      </c>
      <c r="E26" s="295">
        <f>'Planning &amp; Regulatory'!H20</f>
        <v>0</v>
      </c>
      <c r="F26" s="407">
        <f>'Planning &amp; Regulatory'!M20</f>
        <v>0</v>
      </c>
      <c r="G26" s="295">
        <f>'Planning &amp; Regulatory'!H25</f>
        <v>0</v>
      </c>
      <c r="H26" s="406">
        <f>'Planning &amp; Regulatory'!M25</f>
        <v>0</v>
      </c>
      <c r="I26" s="295">
        <f>'Planning &amp; Regulatory'!H31</f>
        <v>0</v>
      </c>
      <c r="J26" s="367">
        <f>'Planning &amp; Regulatory'!M31</f>
        <v>0</v>
      </c>
      <c r="K26" s="295">
        <f>'Planning &amp; Regulatory'!H36</f>
        <v>0</v>
      </c>
      <c r="L26" s="368">
        <f>'Planning &amp; Regulatory'!M36</f>
        <v>0</v>
      </c>
      <c r="M26" s="369">
        <f>'Planning &amp; Regulatory'!H44</f>
        <v>-15</v>
      </c>
      <c r="N26" s="367">
        <f>'Planning &amp; Regulatory'!M44</f>
        <v>0</v>
      </c>
      <c r="O26" s="369">
        <f>'Planning &amp; Regulatory'!H49</f>
        <v>0</v>
      </c>
      <c r="P26" s="367">
        <f>'Planning &amp; Regulatory'!M49</f>
        <v>0</v>
      </c>
      <c r="Q26" s="220">
        <f t="shared" si="5"/>
        <v>-15</v>
      </c>
      <c r="R26" s="126"/>
      <c r="S26" s="370" t="e">
        <f>'Planning &amp; Regulatory'!#REF!</f>
        <v>#REF!</v>
      </c>
      <c r="T26" s="370" t="e">
        <f t="shared" si="6"/>
        <v>#REF!</v>
      </c>
      <c r="U26" s="126"/>
      <c r="V26" s="211"/>
      <c r="W26" s="212"/>
      <c r="X26" s="152"/>
      <c r="Y26" s="152"/>
      <c r="Z26" s="152"/>
      <c r="AA26" s="126"/>
      <c r="AB26" s="126"/>
      <c r="AC26" s="126"/>
      <c r="AH26" s="126"/>
      <c r="AI26" s="126"/>
      <c r="AJ26" s="126"/>
      <c r="AK26" s="126"/>
      <c r="AL26" s="126"/>
    </row>
    <row r="27" spans="1:38" s="2" customFormat="1" ht="13" x14ac:dyDescent="0.3">
      <c r="A27" s="5" t="s">
        <v>35</v>
      </c>
      <c r="B27" s="209">
        <f t="shared" ref="B27:Q27" si="7">SUM(B24:B26)</f>
        <v>0</v>
      </c>
      <c r="C27" s="209">
        <f t="shared" si="7"/>
        <v>-100</v>
      </c>
      <c r="D27" s="213">
        <f t="shared" si="7"/>
        <v>-7</v>
      </c>
      <c r="E27" s="209">
        <f t="shared" si="7"/>
        <v>-190</v>
      </c>
      <c r="F27" s="213">
        <f t="shared" si="7"/>
        <v>-2</v>
      </c>
      <c r="G27" s="209">
        <f t="shared" si="7"/>
        <v>-125</v>
      </c>
      <c r="H27" s="213">
        <f t="shared" si="7"/>
        <v>0</v>
      </c>
      <c r="I27" s="209">
        <f t="shared" si="7"/>
        <v>-1984</v>
      </c>
      <c r="J27" s="213">
        <f t="shared" si="7"/>
        <v>0</v>
      </c>
      <c r="K27" s="209">
        <f t="shared" si="7"/>
        <v>0</v>
      </c>
      <c r="L27" s="213">
        <f t="shared" si="7"/>
        <v>0</v>
      </c>
      <c r="M27" s="256">
        <f t="shared" si="7"/>
        <v>-52</v>
      </c>
      <c r="N27" s="215">
        <f t="shared" si="7"/>
        <v>0</v>
      </c>
      <c r="O27" s="256">
        <f t="shared" si="7"/>
        <v>0</v>
      </c>
      <c r="P27" s="215">
        <f t="shared" si="7"/>
        <v>0</v>
      </c>
      <c r="Q27" s="209">
        <f t="shared" si="7"/>
        <v>-2451</v>
      </c>
      <c r="S27" s="9" t="e">
        <f>SUM(#REF!)</f>
        <v>#REF!</v>
      </c>
      <c r="T27" s="9" t="e">
        <f>SUM(#REF!)</f>
        <v>#REF!</v>
      </c>
      <c r="V27" s="211" t="s">
        <v>36</v>
      </c>
      <c r="W27" s="212" t="e">
        <f>'Economy, Regen &amp; Sustainability'!#REF!+'[1]App 3'!L74+'Corporate Property'!#REF!-D27-H27-F27-J27-#REF!-L27-#REF!-#REF!-#REF!-#REF!-#REF!</f>
        <v>#REF!</v>
      </c>
      <c r="X27" s="17"/>
      <c r="Y27" s="17"/>
      <c r="Z27" s="17"/>
    </row>
    <row r="28" spans="1:38" s="2" customFormat="1" ht="13" x14ac:dyDescent="0.3">
      <c r="B28" s="8"/>
      <c r="C28" s="8"/>
      <c r="D28" s="8"/>
      <c r="E28" s="8"/>
      <c r="F28" s="8"/>
      <c r="G28" s="8"/>
      <c r="H28" s="8"/>
      <c r="I28" s="8"/>
      <c r="J28" s="8"/>
      <c r="K28" s="8"/>
      <c r="L28" s="8"/>
      <c r="M28" s="8"/>
      <c r="N28" s="8"/>
      <c r="O28" s="275"/>
      <c r="P28" s="8"/>
      <c r="Q28" s="214"/>
      <c r="S28" s="370"/>
      <c r="T28" s="370"/>
      <c r="V28" s="17"/>
      <c r="W28" s="17"/>
      <c r="X28" s="17"/>
      <c r="Y28" s="17"/>
      <c r="Z28" s="17"/>
    </row>
    <row r="29" spans="1:38" ht="13" x14ac:dyDescent="0.3">
      <c r="A29" s="2" t="str">
        <f>'Overall Summary'!A59</f>
        <v>2029/30</v>
      </c>
      <c r="Q29" s="405"/>
      <c r="R29" s="126"/>
      <c r="S29" s="370"/>
      <c r="T29" s="370"/>
      <c r="U29" s="126"/>
      <c r="V29" s="152"/>
      <c r="W29" s="152"/>
      <c r="X29" s="152"/>
      <c r="Y29" s="152"/>
      <c r="Z29" s="152"/>
      <c r="AA29" s="126"/>
      <c r="AB29" s="126"/>
      <c r="AC29" s="126"/>
      <c r="AH29" s="126"/>
      <c r="AI29" s="126"/>
      <c r="AJ29" s="126"/>
      <c r="AK29" s="126"/>
      <c r="AL29" s="126"/>
    </row>
    <row r="30" spans="1:38" ht="25.5" customHeight="1" x14ac:dyDescent="0.3">
      <c r="A30" s="3" t="s">
        <v>7</v>
      </c>
      <c r="B30" s="210" t="s">
        <v>8</v>
      </c>
      <c r="C30" s="869" t="s">
        <v>9</v>
      </c>
      <c r="D30" s="870"/>
      <c r="E30" s="869" t="s">
        <v>10</v>
      </c>
      <c r="F30" s="870"/>
      <c r="G30" s="869" t="s">
        <v>11</v>
      </c>
      <c r="H30" s="870"/>
      <c r="I30" s="869" t="s">
        <v>12</v>
      </c>
      <c r="J30" s="870"/>
      <c r="K30" s="869" t="s">
        <v>61</v>
      </c>
      <c r="L30" s="870"/>
      <c r="M30" s="869" t="s">
        <v>62</v>
      </c>
      <c r="N30" s="870"/>
      <c r="O30" s="869" t="s">
        <v>15</v>
      </c>
      <c r="P30" s="870"/>
      <c r="Q30" s="210" t="s">
        <v>16</v>
      </c>
      <c r="R30" s="126"/>
      <c r="S30" s="12" t="s">
        <v>63</v>
      </c>
      <c r="T30" s="33" t="s">
        <v>64</v>
      </c>
      <c r="U30" s="126"/>
      <c r="V30" s="152"/>
      <c r="W30" s="152"/>
      <c r="X30" s="152"/>
      <c r="Y30" s="152"/>
      <c r="Z30" s="152"/>
      <c r="AA30" s="126"/>
      <c r="AB30" s="126"/>
      <c r="AC30" s="126"/>
      <c r="AH30" s="126"/>
      <c r="AI30" s="126"/>
      <c r="AJ30" s="126"/>
      <c r="AK30" s="126"/>
      <c r="AL30" s="126"/>
    </row>
    <row r="31" spans="1:38" ht="13" x14ac:dyDescent="0.3">
      <c r="A31" s="4"/>
      <c r="B31" s="208" t="s">
        <v>19</v>
      </c>
      <c r="C31" s="23" t="s">
        <v>19</v>
      </c>
      <c r="D31" s="210" t="s">
        <v>20</v>
      </c>
      <c r="E31" s="208" t="s">
        <v>19</v>
      </c>
      <c r="F31" s="208" t="s">
        <v>20</v>
      </c>
      <c r="G31" s="210" t="s">
        <v>19</v>
      </c>
      <c r="H31" s="363" t="s">
        <v>20</v>
      </c>
      <c r="I31" s="208" t="s">
        <v>19</v>
      </c>
      <c r="J31" s="208" t="s">
        <v>20</v>
      </c>
      <c r="K31" s="208" t="s">
        <v>19</v>
      </c>
      <c r="L31" s="208" t="s">
        <v>20</v>
      </c>
      <c r="M31" s="208" t="s">
        <v>19</v>
      </c>
      <c r="N31" s="208" t="s">
        <v>20</v>
      </c>
      <c r="O31" s="617" t="s">
        <v>19</v>
      </c>
      <c r="P31" s="208" t="s">
        <v>20</v>
      </c>
      <c r="Q31" s="208" t="s">
        <v>19</v>
      </c>
      <c r="R31" s="126"/>
      <c r="S31" s="370"/>
      <c r="T31" s="370"/>
      <c r="U31" s="126"/>
      <c r="V31" s="152"/>
      <c r="W31" s="152"/>
      <c r="X31" s="152"/>
      <c r="Y31" s="152"/>
      <c r="Z31" s="152"/>
      <c r="AA31" s="126"/>
      <c r="AB31" s="126"/>
      <c r="AC31" s="126"/>
      <c r="AH31" s="126"/>
      <c r="AI31" s="126"/>
      <c r="AJ31" s="126"/>
      <c r="AK31" s="126"/>
      <c r="AL31" s="126"/>
    </row>
    <row r="32" spans="1:38" ht="13" x14ac:dyDescent="0.3">
      <c r="A32" s="216" t="s">
        <v>25</v>
      </c>
      <c r="B32" s="295">
        <f>'Corporate Property'!$I$8</f>
        <v>0</v>
      </c>
      <c r="C32" s="295">
        <f>'Corporate Property'!$I$25</f>
        <v>-125</v>
      </c>
      <c r="D32" s="296">
        <f>'Corporate Property'!$N$25</f>
        <v>0</v>
      </c>
      <c r="E32" s="295">
        <f>'Corporate Property'!$I$33</f>
        <v>-10</v>
      </c>
      <c r="F32" s="296">
        <f>'Corporate Property'!$N$33</f>
        <v>0</v>
      </c>
      <c r="G32" s="295">
        <f>'Corporate Property'!$I$39</f>
        <v>0</v>
      </c>
      <c r="H32" s="295">
        <f>'Corporate Property'!$N$33</f>
        <v>0</v>
      </c>
      <c r="I32" s="295">
        <f>'Corporate Property'!$I$46</f>
        <v>-1269</v>
      </c>
      <c r="J32" s="296">
        <f>'Corporate Property'!$N$46</f>
        <v>0</v>
      </c>
      <c r="K32" s="295">
        <f>'Corporate Property'!$I$57</f>
        <v>0</v>
      </c>
      <c r="L32" s="296">
        <f>'Corporate Property'!$N$57</f>
        <v>0</v>
      </c>
      <c r="M32" s="369">
        <f>'Corporate Property'!$I$65</f>
        <v>0</v>
      </c>
      <c r="N32" s="367">
        <f>'Corporate Property'!$N$65</f>
        <v>0</v>
      </c>
      <c r="O32" s="369">
        <f>'Corporate Property'!I71</f>
        <v>0</v>
      </c>
      <c r="P32" s="367">
        <f>'Corporate Property'!N71</f>
        <v>0</v>
      </c>
      <c r="Q32" s="220">
        <f t="shared" ref="Q32:Q34" si="8">SUM(B32,C32,E32,G32,I32,,K32,M32,O32)</f>
        <v>-1404</v>
      </c>
      <c r="R32" s="126"/>
      <c r="S32" s="370">
        <f>'Corporate Property'!I73</f>
        <v>-1404</v>
      </c>
      <c r="T32" s="370">
        <f t="shared" ref="T32:T34" si="9">Q32-S32</f>
        <v>0</v>
      </c>
      <c r="U32" s="152"/>
      <c r="V32" s="211"/>
      <c r="W32" s="212"/>
      <c r="X32" s="152"/>
      <c r="Y32" s="152"/>
      <c r="Z32" s="152"/>
      <c r="AA32" s="126"/>
      <c r="AB32" s="126"/>
      <c r="AC32" s="126"/>
      <c r="AH32" s="126"/>
      <c r="AI32" s="126"/>
      <c r="AJ32" s="126"/>
      <c r="AK32" s="126"/>
      <c r="AL32" s="126"/>
    </row>
    <row r="33" spans="1:38" ht="13" x14ac:dyDescent="0.3">
      <c r="A33" s="216" t="s">
        <v>26</v>
      </c>
      <c r="B33" s="295">
        <f>'Economy, Regen &amp; Sustainability'!I8</f>
        <v>0</v>
      </c>
      <c r="C33" s="292">
        <f>'Economy, Regen &amp; Sustainability'!I26</f>
        <v>0</v>
      </c>
      <c r="D33" s="367">
        <f>'Economy, Regen &amp; Sustainability'!N26</f>
        <v>0</v>
      </c>
      <c r="E33" s="295">
        <f>'Economy, Regen &amp; Sustainability'!I31</f>
        <v>0</v>
      </c>
      <c r="F33" s="407">
        <f>'Economy, Regen &amp; Sustainability'!N31</f>
        <v>0</v>
      </c>
      <c r="G33" s="295">
        <f>'Economy, Regen &amp; Sustainability'!I36</f>
        <v>0</v>
      </c>
      <c r="H33" s="406">
        <f>'Economy, Regen &amp; Sustainability'!N36</f>
        <v>0</v>
      </c>
      <c r="I33" s="295">
        <f>'Economy, Regen &amp; Sustainability'!I42</f>
        <v>0</v>
      </c>
      <c r="J33" s="367">
        <f>'Economy, Regen &amp; Sustainability'!N42</f>
        <v>0</v>
      </c>
      <c r="K33" s="295">
        <f>'Economy, Regen &amp; Sustainability'!I48</f>
        <v>0</v>
      </c>
      <c r="L33" s="368">
        <f>'Economy, Regen &amp; Sustainability'!N48</f>
        <v>0</v>
      </c>
      <c r="M33" s="369">
        <f>'Economy, Regen &amp; Sustainability'!$I$75</f>
        <v>87</v>
      </c>
      <c r="N33" s="367">
        <f>'Economy, Regen &amp; Sustainability'!$N$75</f>
        <v>3</v>
      </c>
      <c r="O33" s="369">
        <f>'Economy, Regen &amp; Sustainability'!I80</f>
        <v>0</v>
      </c>
      <c r="P33" s="367">
        <f>'Economy, Regen &amp; Sustainability'!N80</f>
        <v>0</v>
      </c>
      <c r="Q33" s="220">
        <f>SUM(B33,C33,E33,G33,I33,,K33,M33,O33)</f>
        <v>87</v>
      </c>
      <c r="R33" s="126"/>
      <c r="S33" s="370"/>
      <c r="T33" s="370"/>
      <c r="U33" s="152"/>
      <c r="V33" s="211"/>
      <c r="W33" s="212"/>
      <c r="X33" s="152"/>
      <c r="Y33" s="152"/>
      <c r="Z33" s="152"/>
      <c r="AA33" s="126"/>
      <c r="AB33" s="126"/>
      <c r="AC33" s="126"/>
      <c r="AH33" s="126"/>
      <c r="AI33" s="126"/>
      <c r="AJ33" s="126"/>
      <c r="AK33" s="126"/>
      <c r="AL33" s="126"/>
    </row>
    <row r="34" spans="1:38" ht="13" x14ac:dyDescent="0.3">
      <c r="A34" s="216" t="s">
        <v>187</v>
      </c>
      <c r="B34" s="295">
        <f>'Planning &amp; Regulatory'!I8</f>
        <v>0</v>
      </c>
      <c r="C34" s="292">
        <f>'Planning &amp; Regulatory'!I14</f>
        <v>0</v>
      </c>
      <c r="D34" s="367">
        <f>'Planning &amp; Regulatory'!N14</f>
        <v>0</v>
      </c>
      <c r="E34" s="295">
        <f>'Planning &amp; Regulatory'!I20</f>
        <v>0</v>
      </c>
      <c r="F34" s="407">
        <f>'Planning &amp; Regulatory'!N20</f>
        <v>0</v>
      </c>
      <c r="G34" s="295">
        <f>'Planning &amp; Regulatory'!I25</f>
        <v>0</v>
      </c>
      <c r="H34" s="406">
        <f>'Planning &amp; Regulatory'!N25</f>
        <v>0</v>
      </c>
      <c r="I34" s="295">
        <f>'Planning &amp; Regulatory'!I31</f>
        <v>0</v>
      </c>
      <c r="J34" s="367">
        <f>'Planning &amp; Regulatory'!N31</f>
        <v>0</v>
      </c>
      <c r="K34" s="295">
        <f>'Planning &amp; Regulatory'!I36</f>
        <v>0</v>
      </c>
      <c r="L34" s="368">
        <f>'Planning &amp; Regulatory'!N36</f>
        <v>0</v>
      </c>
      <c r="M34" s="369">
        <f>'Planning &amp; Regulatory'!I44</f>
        <v>0</v>
      </c>
      <c r="N34" s="367">
        <f>'Planning &amp; Regulatory'!N44</f>
        <v>0</v>
      </c>
      <c r="O34" s="369">
        <f>'Planning &amp; Regulatory'!I49</f>
        <v>0</v>
      </c>
      <c r="P34" s="367">
        <f>'Planning &amp; Regulatory'!N49</f>
        <v>0</v>
      </c>
      <c r="Q34" s="220">
        <f t="shared" si="8"/>
        <v>0</v>
      </c>
      <c r="R34" s="126"/>
      <c r="S34" s="370">
        <f>'Planning &amp; Regulatory'!I51</f>
        <v>0</v>
      </c>
      <c r="T34" s="370">
        <f t="shared" si="9"/>
        <v>0</v>
      </c>
      <c r="U34" s="126"/>
      <c r="V34" s="211"/>
      <c r="W34" s="212"/>
      <c r="X34" s="152"/>
      <c r="Y34" s="152"/>
      <c r="Z34" s="152"/>
      <c r="AA34" s="126"/>
      <c r="AB34" s="126"/>
      <c r="AC34" s="126"/>
      <c r="AH34" s="126"/>
      <c r="AI34" s="126"/>
      <c r="AJ34" s="126"/>
      <c r="AK34" s="126"/>
      <c r="AL34" s="126"/>
    </row>
    <row r="35" spans="1:38" s="2" customFormat="1" ht="13" x14ac:dyDescent="0.3">
      <c r="A35" s="5" t="s">
        <v>35</v>
      </c>
      <c r="B35" s="209">
        <f t="shared" ref="B35:Q35" si="10">SUM(B32:B34)</f>
        <v>0</v>
      </c>
      <c r="C35" s="209">
        <f t="shared" si="10"/>
        <v>-125</v>
      </c>
      <c r="D35" s="213">
        <f t="shared" si="10"/>
        <v>0</v>
      </c>
      <c r="E35" s="209">
        <f t="shared" si="10"/>
        <v>-10</v>
      </c>
      <c r="F35" s="213">
        <f t="shared" si="10"/>
        <v>0</v>
      </c>
      <c r="G35" s="209">
        <f t="shared" si="10"/>
        <v>0</v>
      </c>
      <c r="H35" s="213">
        <f t="shared" si="10"/>
        <v>0</v>
      </c>
      <c r="I35" s="209">
        <f t="shared" si="10"/>
        <v>-1269</v>
      </c>
      <c r="J35" s="213">
        <f t="shared" si="10"/>
        <v>0</v>
      </c>
      <c r="K35" s="209">
        <f t="shared" si="10"/>
        <v>0</v>
      </c>
      <c r="L35" s="213">
        <f t="shared" si="10"/>
        <v>0</v>
      </c>
      <c r="M35" s="256">
        <f t="shared" si="10"/>
        <v>87</v>
      </c>
      <c r="N35" s="215">
        <f t="shared" si="10"/>
        <v>3</v>
      </c>
      <c r="O35" s="256">
        <f t="shared" si="10"/>
        <v>0</v>
      </c>
      <c r="P35" s="215">
        <f t="shared" si="10"/>
        <v>0</v>
      </c>
      <c r="Q35" s="209">
        <f t="shared" si="10"/>
        <v>-1317</v>
      </c>
      <c r="S35" s="9" t="e">
        <f>SUM(#REF!)</f>
        <v>#REF!</v>
      </c>
      <c r="T35" s="9" t="e">
        <f>SUM(#REF!)</f>
        <v>#REF!</v>
      </c>
      <c r="V35" s="211" t="s">
        <v>36</v>
      </c>
      <c r="W35" s="212" t="e">
        <f>'Economy, Regen &amp; Sustainability'!N82+'[1]App 3'!N74-SUM('Place Summary'!D35,'Place Summary'!F35,'Place Summary'!H35,'Place Summary'!J35,'Place Summary'!#REF!,'Place Summary'!L35,'Place Summary'!#REF!,'Place Summary'!#REF!,'Place Summary'!#REF!,'Place Summary'!#REF!,'Place Summary'!#REF!)</f>
        <v>#REF!</v>
      </c>
      <c r="X35" s="17"/>
      <c r="Y35" s="17"/>
      <c r="Z35" s="17"/>
    </row>
    <row r="36" spans="1:38" s="2" customFormat="1" ht="13" x14ac:dyDescent="0.3">
      <c r="B36" s="8"/>
      <c r="C36" s="8"/>
      <c r="D36" s="88"/>
      <c r="E36" s="8"/>
      <c r="F36" s="88"/>
      <c r="G36" s="8"/>
      <c r="H36" s="88"/>
      <c r="I36" s="8"/>
      <c r="J36" s="88"/>
      <c r="K36" s="8"/>
      <c r="L36" s="88"/>
      <c r="M36" s="81"/>
      <c r="N36" s="81"/>
      <c r="O36" s="275"/>
      <c r="P36" s="81"/>
      <c r="Q36" s="8"/>
      <c r="S36" s="9"/>
      <c r="T36" s="9"/>
      <c r="V36" s="267"/>
      <c r="W36" s="267"/>
      <c r="X36" s="17"/>
      <c r="Y36" s="17"/>
      <c r="Z36" s="17"/>
    </row>
    <row r="37" spans="1:38" ht="13" x14ac:dyDescent="0.3">
      <c r="A37" s="2" t="s">
        <v>40</v>
      </c>
      <c r="Q37" s="405"/>
      <c r="R37" s="126"/>
      <c r="S37" s="126"/>
      <c r="T37" s="126"/>
      <c r="U37" s="126"/>
      <c r="V37" s="152"/>
      <c r="W37" s="152"/>
      <c r="X37" s="152"/>
      <c r="Y37" s="152"/>
      <c r="Z37" s="152"/>
      <c r="AA37" s="126"/>
      <c r="AB37" s="126"/>
      <c r="AC37" s="126"/>
      <c r="AH37" s="126"/>
      <c r="AI37" s="126"/>
      <c r="AJ37" s="126"/>
      <c r="AK37" s="126"/>
      <c r="AL37" s="126"/>
    </row>
    <row r="38" spans="1:38" ht="25.5" customHeight="1" x14ac:dyDescent="0.3">
      <c r="A38" s="3" t="s">
        <v>7</v>
      </c>
      <c r="B38" s="210" t="s">
        <v>8</v>
      </c>
      <c r="C38" s="869" t="s">
        <v>9</v>
      </c>
      <c r="D38" s="870"/>
      <c r="E38" s="869" t="s">
        <v>10</v>
      </c>
      <c r="F38" s="870"/>
      <c r="G38" s="869" t="s">
        <v>11</v>
      </c>
      <c r="H38" s="870"/>
      <c r="I38" s="869" t="s">
        <v>12</v>
      </c>
      <c r="J38" s="870"/>
      <c r="K38" s="869" t="s">
        <v>61</v>
      </c>
      <c r="L38" s="870"/>
      <c r="M38" s="869" t="s">
        <v>62</v>
      </c>
      <c r="N38" s="870"/>
      <c r="O38" s="869" t="s">
        <v>15</v>
      </c>
      <c r="P38" s="870"/>
      <c r="Q38" s="210" t="s">
        <v>16</v>
      </c>
      <c r="R38" s="126"/>
      <c r="S38" s="12" t="s">
        <v>63</v>
      </c>
      <c r="T38" s="33" t="s">
        <v>64</v>
      </c>
      <c r="U38" s="126"/>
      <c r="V38" s="152"/>
      <c r="W38" s="152"/>
      <c r="X38" s="152"/>
      <c r="Y38" s="152"/>
      <c r="Z38" s="152"/>
      <c r="AA38" s="126"/>
      <c r="AB38" s="126"/>
      <c r="AC38" s="126"/>
      <c r="AH38" s="126"/>
      <c r="AI38" s="126"/>
      <c r="AJ38" s="126"/>
      <c r="AK38" s="126"/>
      <c r="AL38" s="126"/>
    </row>
    <row r="39" spans="1:38" ht="13" x14ac:dyDescent="0.3">
      <c r="A39" s="4"/>
      <c r="B39" s="208" t="s">
        <v>19</v>
      </c>
      <c r="C39" s="23" t="s">
        <v>19</v>
      </c>
      <c r="D39" s="210" t="s">
        <v>20</v>
      </c>
      <c r="E39" s="208" t="s">
        <v>19</v>
      </c>
      <c r="F39" s="208" t="s">
        <v>20</v>
      </c>
      <c r="G39" s="210" t="s">
        <v>19</v>
      </c>
      <c r="H39" s="363" t="s">
        <v>20</v>
      </c>
      <c r="I39" s="208" t="s">
        <v>19</v>
      </c>
      <c r="J39" s="208" t="s">
        <v>20</v>
      </c>
      <c r="K39" s="208" t="s">
        <v>19</v>
      </c>
      <c r="L39" s="208" t="s">
        <v>20</v>
      </c>
      <c r="M39" s="208" t="s">
        <v>19</v>
      </c>
      <c r="N39" s="208" t="s">
        <v>20</v>
      </c>
      <c r="O39" s="617" t="s">
        <v>19</v>
      </c>
      <c r="P39" s="208" t="s">
        <v>20</v>
      </c>
      <c r="Q39" s="208" t="s">
        <v>19</v>
      </c>
      <c r="R39" s="126"/>
      <c r="S39" s="126"/>
      <c r="T39" s="370"/>
      <c r="U39" s="126"/>
      <c r="V39" s="152"/>
      <c r="W39" s="152"/>
      <c r="X39" s="152"/>
      <c r="Y39" s="152"/>
      <c r="Z39" s="152"/>
      <c r="AA39" s="126"/>
      <c r="AB39" s="126"/>
      <c r="AC39" s="126"/>
      <c r="AH39" s="126"/>
      <c r="AI39" s="126"/>
      <c r="AJ39" s="126"/>
      <c r="AK39" s="126"/>
      <c r="AL39" s="126"/>
    </row>
    <row r="40" spans="1:38" ht="13" x14ac:dyDescent="0.3">
      <c r="A40" s="216" t="s">
        <v>25</v>
      </c>
      <c r="B40" s="295">
        <f t="shared" ref="B40:P40" si="11">SUM(B8,B24,B16,B32)</f>
        <v>0</v>
      </c>
      <c r="C40" s="295">
        <f t="shared" si="11"/>
        <v>1418</v>
      </c>
      <c r="D40" s="295">
        <f t="shared" si="11"/>
        <v>-6</v>
      </c>
      <c r="E40" s="295">
        <f t="shared" si="11"/>
        <v>-518</v>
      </c>
      <c r="F40" s="295">
        <f t="shared" si="11"/>
        <v>-2</v>
      </c>
      <c r="G40" s="295">
        <f t="shared" si="11"/>
        <v>-125</v>
      </c>
      <c r="H40" s="295">
        <f t="shared" si="11"/>
        <v>0</v>
      </c>
      <c r="I40" s="295">
        <f t="shared" si="11"/>
        <v>-5029</v>
      </c>
      <c r="J40" s="295">
        <f t="shared" si="11"/>
        <v>0</v>
      </c>
      <c r="K40" s="295">
        <f t="shared" si="11"/>
        <v>-305</v>
      </c>
      <c r="L40" s="295">
        <f t="shared" si="11"/>
        <v>0</v>
      </c>
      <c r="M40" s="295">
        <f t="shared" si="11"/>
        <v>-166</v>
      </c>
      <c r="N40" s="295">
        <f t="shared" si="11"/>
        <v>-4</v>
      </c>
      <c r="O40" s="369">
        <f t="shared" si="11"/>
        <v>0</v>
      </c>
      <c r="P40" s="295">
        <f t="shared" si="11"/>
        <v>0</v>
      </c>
      <c r="Q40" s="220">
        <f t="shared" ref="Q40:Q42" si="12">SUM(B40,C40,E40,G40,I40,,K40,M40,O40)</f>
        <v>-4725</v>
      </c>
      <c r="R40" s="126"/>
      <c r="S40" s="370" t="e">
        <f>S8+S24+#REF!+S32</f>
        <v>#REF!</v>
      </c>
      <c r="T40" s="370" t="e">
        <f t="shared" ref="T40:T42" si="13">Q40-S40</f>
        <v>#REF!</v>
      </c>
      <c r="U40" s="126"/>
      <c r="V40" s="211"/>
      <c r="W40" s="212"/>
      <c r="X40" s="152"/>
      <c r="Y40" s="152"/>
      <c r="Z40" s="152"/>
      <c r="AA40" s="126"/>
      <c r="AB40" s="126"/>
      <c r="AC40" s="126"/>
      <c r="AH40" s="126"/>
      <c r="AI40" s="126"/>
      <c r="AJ40" s="126"/>
      <c r="AK40" s="126"/>
      <c r="AL40" s="126"/>
    </row>
    <row r="41" spans="1:38" ht="13" x14ac:dyDescent="0.3">
      <c r="A41" s="216" t="s">
        <v>188</v>
      </c>
      <c r="B41" s="295">
        <f t="shared" ref="B41:P41" si="14">SUM(B9,B25,B17,B33)</f>
        <v>0</v>
      </c>
      <c r="C41" s="295">
        <f t="shared" si="14"/>
        <v>-90</v>
      </c>
      <c r="D41" s="295">
        <f t="shared" si="14"/>
        <v>-4</v>
      </c>
      <c r="E41" s="295">
        <f t="shared" si="14"/>
        <v>0</v>
      </c>
      <c r="F41" s="295">
        <f t="shared" si="14"/>
        <v>0</v>
      </c>
      <c r="G41" s="295">
        <f t="shared" si="14"/>
        <v>0</v>
      </c>
      <c r="H41" s="295">
        <f t="shared" si="14"/>
        <v>0</v>
      </c>
      <c r="I41" s="295">
        <f t="shared" si="14"/>
        <v>12</v>
      </c>
      <c r="J41" s="295">
        <f t="shared" si="14"/>
        <v>0</v>
      </c>
      <c r="K41" s="295">
        <f t="shared" si="14"/>
        <v>0</v>
      </c>
      <c r="L41" s="295">
        <f t="shared" si="14"/>
        <v>0</v>
      </c>
      <c r="M41" s="295">
        <f t="shared" si="14"/>
        <v>300</v>
      </c>
      <c r="N41" s="295">
        <f t="shared" si="14"/>
        <v>2</v>
      </c>
      <c r="O41" s="369">
        <f t="shared" si="14"/>
        <v>0</v>
      </c>
      <c r="P41" s="295">
        <f t="shared" si="14"/>
        <v>0</v>
      </c>
      <c r="Q41" s="220">
        <f>SUM(B41,C41,E41,G41,I41,,K41,M41,O41)</f>
        <v>222</v>
      </c>
      <c r="R41" s="126"/>
      <c r="S41" s="370"/>
      <c r="T41" s="370"/>
      <c r="U41" s="126"/>
      <c r="V41" s="211"/>
      <c r="W41" s="212"/>
      <c r="X41" s="152"/>
      <c r="Y41" s="152"/>
      <c r="Z41" s="152"/>
      <c r="AA41" s="126"/>
      <c r="AB41" s="126"/>
      <c r="AC41" s="126"/>
      <c r="AH41" s="126"/>
      <c r="AI41" s="126"/>
      <c r="AJ41" s="126"/>
      <c r="AK41" s="126"/>
      <c r="AL41" s="126"/>
    </row>
    <row r="42" spans="1:38" ht="13" x14ac:dyDescent="0.3">
      <c r="A42" s="216" t="s">
        <v>187</v>
      </c>
      <c r="B42" s="295">
        <f t="shared" ref="B42:P42" si="15">SUM(B10,B26,B18,B34)</f>
        <v>0</v>
      </c>
      <c r="C42" s="295">
        <f t="shared" si="15"/>
        <v>25</v>
      </c>
      <c r="D42" s="295">
        <f t="shared" si="15"/>
        <v>0</v>
      </c>
      <c r="E42" s="295">
        <f t="shared" si="15"/>
        <v>0</v>
      </c>
      <c r="F42" s="295">
        <f t="shared" si="15"/>
        <v>0</v>
      </c>
      <c r="G42" s="295">
        <f t="shared" si="15"/>
        <v>0</v>
      </c>
      <c r="H42" s="295">
        <f t="shared" si="15"/>
        <v>0</v>
      </c>
      <c r="I42" s="295">
        <f t="shared" si="15"/>
        <v>0</v>
      </c>
      <c r="J42" s="295">
        <f t="shared" si="15"/>
        <v>0</v>
      </c>
      <c r="K42" s="295">
        <f t="shared" si="15"/>
        <v>0</v>
      </c>
      <c r="L42" s="295">
        <f t="shared" si="15"/>
        <v>0</v>
      </c>
      <c r="M42" s="295">
        <f t="shared" si="15"/>
        <v>-65</v>
      </c>
      <c r="N42" s="295">
        <f t="shared" si="15"/>
        <v>0</v>
      </c>
      <c r="O42" s="369">
        <f t="shared" si="15"/>
        <v>0</v>
      </c>
      <c r="P42" s="295">
        <f t="shared" si="15"/>
        <v>0</v>
      </c>
      <c r="Q42" s="220">
        <f t="shared" si="12"/>
        <v>-40</v>
      </c>
      <c r="R42" s="126"/>
      <c r="S42" s="370" t="e">
        <f>S10+S26+#REF!+S34</f>
        <v>#REF!</v>
      </c>
      <c r="T42" s="370" t="e">
        <f t="shared" si="13"/>
        <v>#REF!</v>
      </c>
      <c r="U42" s="126"/>
      <c r="V42" s="211"/>
      <c r="W42" s="212"/>
      <c r="X42" s="152"/>
      <c r="Y42" s="152"/>
      <c r="Z42" s="152"/>
      <c r="AA42" s="126"/>
      <c r="AB42" s="126"/>
      <c r="AC42" s="126"/>
      <c r="AH42" s="126"/>
      <c r="AI42" s="126"/>
      <c r="AJ42" s="126"/>
      <c r="AK42" s="126"/>
      <c r="AL42" s="126"/>
    </row>
    <row r="43" spans="1:38" s="2" customFormat="1" ht="13" x14ac:dyDescent="0.3">
      <c r="A43" s="5" t="s">
        <v>35</v>
      </c>
      <c r="B43" s="209">
        <f t="shared" ref="B43:Q43" si="16">SUM(B40:B42)</f>
        <v>0</v>
      </c>
      <c r="C43" s="209">
        <f t="shared" si="16"/>
        <v>1353</v>
      </c>
      <c r="D43" s="213">
        <f t="shared" si="16"/>
        <v>-10</v>
      </c>
      <c r="E43" s="209">
        <f t="shared" si="16"/>
        <v>-518</v>
      </c>
      <c r="F43" s="213">
        <f t="shared" si="16"/>
        <v>-2</v>
      </c>
      <c r="G43" s="209">
        <f t="shared" si="16"/>
        <v>-125</v>
      </c>
      <c r="H43" s="213">
        <f t="shared" si="16"/>
        <v>0</v>
      </c>
      <c r="I43" s="209">
        <f t="shared" si="16"/>
        <v>-5017</v>
      </c>
      <c r="J43" s="213">
        <f t="shared" si="16"/>
        <v>0</v>
      </c>
      <c r="K43" s="209">
        <f t="shared" si="16"/>
        <v>-305</v>
      </c>
      <c r="L43" s="213">
        <f t="shared" si="16"/>
        <v>0</v>
      </c>
      <c r="M43" s="209">
        <f t="shared" si="16"/>
        <v>69</v>
      </c>
      <c r="N43" s="215">
        <f t="shared" si="16"/>
        <v>-2</v>
      </c>
      <c r="O43" s="256">
        <f t="shared" si="16"/>
        <v>0</v>
      </c>
      <c r="P43" s="215">
        <f t="shared" si="16"/>
        <v>0</v>
      </c>
      <c r="Q43" s="209">
        <f t="shared" si="16"/>
        <v>-4543</v>
      </c>
      <c r="S43" s="9" t="e">
        <f>SUM(S40:S42)</f>
        <v>#REF!</v>
      </c>
      <c r="T43" s="9" t="e">
        <f>SUM(T40:T42)</f>
        <v>#REF!</v>
      </c>
      <c r="V43" s="211" t="s">
        <v>36</v>
      </c>
      <c r="W43" s="212" t="e">
        <f>SUM(D11,F11,H11,J11,#REF!,L11,#REF!,#REF!,#REF!,#REF!,#REF!,D27,F27,H27,J27,#REF!,L27,#REF!,#REF!,#REF!,#REF!,#REF!,D19,F19,H19,J19,#REF!,L19,#REF!,#REF!,#REF!,#REF!,#REF!,D35,F35,H35,J35,#REF!,L35,#REF!,#REF!,#REF!,#REF!,#REF!)-SUM(D43,F43,H43,J43,#REF!,L43,#REF!,#REF!,#REF!,#REF!,#REF!)</f>
        <v>#REF!</v>
      </c>
      <c r="X43" s="17"/>
      <c r="Y43" s="17"/>
      <c r="Z43" s="17"/>
    </row>
    <row r="44" spans="1:38" s="2" customFormat="1" ht="13" x14ac:dyDescent="0.3">
      <c r="B44" s="8"/>
      <c r="C44" s="8"/>
      <c r="D44" s="8"/>
      <c r="E44" s="8"/>
      <c r="F44" s="8"/>
      <c r="G44" s="8"/>
      <c r="H44" s="8"/>
      <c r="I44" s="8"/>
      <c r="J44" s="8"/>
      <c r="K44" s="8"/>
      <c r="L44" s="8"/>
      <c r="M44" s="8"/>
      <c r="N44" s="8"/>
      <c r="O44" s="275"/>
      <c r="P44" s="8"/>
      <c r="Q44" s="8"/>
      <c r="R44" s="8"/>
      <c r="S44" s="8"/>
      <c r="T44" s="8"/>
      <c r="U44" s="8"/>
      <c r="V44" s="8"/>
      <c r="W44" s="8"/>
      <c r="X44" s="8"/>
      <c r="Y44" s="8"/>
      <c r="Z44" s="8"/>
      <c r="AA44" s="8"/>
      <c r="AB44" s="8"/>
      <c r="AC44" s="214"/>
      <c r="AH44" s="17"/>
      <c r="AI44" s="17"/>
      <c r="AJ44" s="17"/>
      <c r="AK44" s="17"/>
      <c r="AL44" s="17"/>
    </row>
    <row r="45" spans="1:38" ht="13" hidden="1" outlineLevel="1" x14ac:dyDescent="0.3">
      <c r="A45" s="13" t="s">
        <v>66</v>
      </c>
      <c r="B45" s="210" t="s">
        <v>6</v>
      </c>
      <c r="C45" s="210" t="s">
        <v>37</v>
      </c>
      <c r="D45" s="210" t="s">
        <v>38</v>
      </c>
      <c r="E45" s="210" t="s">
        <v>39</v>
      </c>
      <c r="F45" s="210" t="s">
        <v>35</v>
      </c>
      <c r="G45" s="12"/>
      <c r="H45" s="12"/>
      <c r="L45" s="126"/>
      <c r="M45" s="126"/>
      <c r="N45" s="126"/>
      <c r="O45" s="618"/>
      <c r="P45" s="126"/>
      <c r="Q45" s="126"/>
      <c r="R45" s="126"/>
      <c r="S45" s="126"/>
      <c r="T45" s="126"/>
      <c r="U45" s="126"/>
      <c r="V45" s="126"/>
      <c r="W45" s="126"/>
      <c r="X45" s="126"/>
      <c r="Y45" s="126"/>
      <c r="Z45" s="126"/>
      <c r="AA45" s="126"/>
      <c r="AB45" s="126"/>
      <c r="AD45" s="217"/>
      <c r="AG45" s="152"/>
      <c r="AL45" s="126"/>
    </row>
    <row r="46" spans="1:38" ht="26" hidden="1" outlineLevel="1" x14ac:dyDescent="0.3">
      <c r="A46" s="372" t="s">
        <v>68</v>
      </c>
      <c r="B46" s="373"/>
      <c r="C46" s="292"/>
      <c r="D46" s="373"/>
      <c r="E46" s="373"/>
      <c r="F46" s="374">
        <f>SUM(B46:E46)</f>
        <v>0</v>
      </c>
      <c r="G46" s="292"/>
      <c r="H46" s="292"/>
      <c r="L46" s="126"/>
      <c r="M46" s="126"/>
      <c r="N46" s="126"/>
      <c r="O46" s="618"/>
      <c r="P46" s="126"/>
      <c r="Q46" s="126"/>
      <c r="R46" s="126"/>
      <c r="S46" s="126"/>
      <c r="T46" s="126"/>
      <c r="U46" s="126"/>
      <c r="V46" s="126"/>
      <c r="W46" s="126"/>
      <c r="X46" s="126"/>
      <c r="Y46" s="126"/>
      <c r="Z46" s="126"/>
      <c r="AA46" s="126"/>
      <c r="AB46" s="126"/>
      <c r="AD46" s="217"/>
      <c r="AE46" s="12" t="s">
        <v>63</v>
      </c>
      <c r="AF46" s="33" t="s">
        <v>64</v>
      </c>
      <c r="AG46" s="152"/>
      <c r="AL46" s="126"/>
    </row>
    <row r="47" spans="1:38" ht="13" hidden="1" outlineLevel="1" x14ac:dyDescent="0.3">
      <c r="A47" s="372" t="s">
        <v>69</v>
      </c>
      <c r="B47" s="295"/>
      <c r="C47" s="292"/>
      <c r="D47" s="295"/>
      <c r="E47" s="295"/>
      <c r="F47" s="375">
        <f>SUM(B47:E47)</f>
        <v>0</v>
      </c>
      <c r="G47" s="292"/>
      <c r="H47" s="292"/>
      <c r="L47" s="126"/>
      <c r="M47" s="126"/>
      <c r="N47" s="126"/>
      <c r="O47" s="618"/>
      <c r="P47" s="126"/>
      <c r="Q47" s="126"/>
      <c r="R47" s="126"/>
      <c r="S47" s="126"/>
      <c r="T47" s="126"/>
      <c r="U47" s="126"/>
      <c r="V47" s="126"/>
      <c r="W47" s="126"/>
      <c r="X47" s="126"/>
      <c r="Y47" s="126"/>
      <c r="Z47" s="126"/>
      <c r="AA47" s="126"/>
      <c r="AB47" s="126"/>
      <c r="AD47" s="217"/>
      <c r="AG47" s="18" t="s">
        <v>189</v>
      </c>
      <c r="AH47" s="19"/>
      <c r="AI47" s="20"/>
      <c r="AL47" s="126"/>
    </row>
    <row r="48" spans="1:38" ht="13" hidden="1" outlineLevel="1" x14ac:dyDescent="0.3">
      <c r="A48" s="372" t="s">
        <v>70</v>
      </c>
      <c r="B48" s="376"/>
      <c r="C48" s="292"/>
      <c r="D48" s="376"/>
      <c r="E48" s="376"/>
      <c r="F48" s="375">
        <f>SUM(B48:E48)</f>
        <v>0</v>
      </c>
      <c r="G48" s="292"/>
      <c r="H48" s="292"/>
      <c r="L48" s="126"/>
      <c r="M48" s="126"/>
      <c r="N48" s="126"/>
      <c r="O48" s="618"/>
      <c r="P48" s="126"/>
      <c r="Q48" s="126"/>
      <c r="R48" s="126"/>
      <c r="S48" s="126"/>
      <c r="T48" s="126"/>
      <c r="U48" s="126"/>
      <c r="V48" s="126"/>
      <c r="W48" s="126"/>
      <c r="X48" s="126"/>
      <c r="Y48" s="126"/>
      <c r="Z48" s="126"/>
      <c r="AA48" s="126"/>
      <c r="AB48" s="126"/>
      <c r="AD48" s="217"/>
      <c r="AE48" s="365" t="e">
        <f>#REF!+#REF!+S28+S38</f>
        <v>#REF!</v>
      </c>
      <c r="AF48" s="365" t="e">
        <f>#REF!+#REF!+T28+T38</f>
        <v>#REF!</v>
      </c>
      <c r="AG48" s="21" t="s">
        <v>32</v>
      </c>
      <c r="AH48" s="22" t="e">
        <f>#REF!+E11+E27+E19-F49</f>
        <v>#REF!</v>
      </c>
      <c r="AI48" s="20"/>
      <c r="AL48" s="126"/>
    </row>
    <row r="49" spans="1:38" s="2" customFormat="1" ht="13" hidden="1" outlineLevel="1" x14ac:dyDescent="0.3">
      <c r="A49" s="14" t="s">
        <v>35</v>
      </c>
      <c r="B49" s="209">
        <f>SUM(B46:B48)</f>
        <v>0</v>
      </c>
      <c r="C49" s="209">
        <f>SUM(C46:C48)</f>
        <v>0</v>
      </c>
      <c r="D49" s="209">
        <f>SUM(D46:D48)</f>
        <v>0</v>
      </c>
      <c r="E49" s="209">
        <f>SUM(E46:E48)</f>
        <v>0</v>
      </c>
      <c r="F49" s="209">
        <f>SUM(F46:F48)</f>
        <v>0</v>
      </c>
      <c r="G49" s="8"/>
      <c r="H49" s="8"/>
      <c r="I49" s="12"/>
      <c r="J49" s="12"/>
      <c r="K49" s="12"/>
      <c r="O49" s="619"/>
      <c r="AC49" s="218"/>
      <c r="AD49" s="12"/>
      <c r="AE49" s="365" t="e">
        <f>#REF!+S11+#REF!+S39</f>
        <v>#REF!</v>
      </c>
      <c r="AF49" s="365" t="e">
        <f>#REF!+T11+#REF!+T39</f>
        <v>#REF!</v>
      </c>
      <c r="AG49" s="20"/>
      <c r="AH49" s="20"/>
      <c r="AI49" s="20"/>
      <c r="AJ49" s="17"/>
      <c r="AK49" s="17"/>
    </row>
    <row r="50" spans="1:38" ht="13" hidden="1" outlineLevel="1" x14ac:dyDescent="0.3">
      <c r="A50" s="2" t="s">
        <v>71</v>
      </c>
      <c r="B50" s="292"/>
      <c r="C50" s="292"/>
      <c r="D50" s="292"/>
      <c r="E50" s="292"/>
      <c r="F50" s="292"/>
      <c r="G50" s="292"/>
      <c r="H50" s="292"/>
      <c r="L50" s="126"/>
      <c r="M50" s="126"/>
      <c r="N50" s="126"/>
      <c r="O50" s="618"/>
      <c r="P50" s="126"/>
      <c r="Q50" s="126"/>
      <c r="R50" s="126"/>
      <c r="S50" s="126"/>
      <c r="T50" s="126"/>
      <c r="U50" s="126"/>
      <c r="V50" s="126"/>
      <c r="W50" s="126"/>
      <c r="X50" s="126"/>
      <c r="Y50" s="126"/>
      <c r="Z50" s="126"/>
      <c r="AA50" s="126"/>
      <c r="AB50" s="126"/>
      <c r="AD50" s="217"/>
      <c r="AE50" s="365" t="e">
        <f>#REF!+S12+#REF!+#REF!</f>
        <v>#REF!</v>
      </c>
      <c r="AF50" s="365" t="e">
        <f>#REF!+T12+#REF!+#REF!</f>
        <v>#REF!</v>
      </c>
      <c r="AG50" s="152"/>
      <c r="AL50" s="126"/>
    </row>
    <row r="51" spans="1:38" hidden="1" outlineLevel="1" x14ac:dyDescent="0.25">
      <c r="A51" s="377" t="s">
        <v>72</v>
      </c>
      <c r="B51" s="378">
        <f>-B46*0.8</f>
        <v>0</v>
      </c>
      <c r="C51" s="379">
        <f>-C46*0.8</f>
        <v>0</v>
      </c>
      <c r="D51" s="378">
        <f>-D46*0.8</f>
        <v>0</v>
      </c>
      <c r="E51" s="378">
        <f>-E46*0.8</f>
        <v>0</v>
      </c>
      <c r="F51" s="378">
        <f>SUM(B51:E51)</f>
        <v>0</v>
      </c>
      <c r="G51" s="380"/>
      <c r="H51" s="380"/>
      <c r="L51" s="126"/>
      <c r="M51" s="126"/>
      <c r="N51" s="126"/>
      <c r="O51" s="618"/>
      <c r="P51" s="126"/>
      <c r="Q51" s="126"/>
      <c r="R51" s="126"/>
      <c r="S51" s="126"/>
      <c r="T51" s="126"/>
      <c r="U51" s="126"/>
      <c r="V51" s="126"/>
      <c r="W51" s="126"/>
      <c r="X51" s="126"/>
      <c r="Y51" s="126"/>
      <c r="Z51" s="126"/>
      <c r="AA51" s="126"/>
      <c r="AB51" s="126"/>
      <c r="AD51" s="217"/>
      <c r="AE51" s="365" t="e">
        <f>#REF!+S21+#REF!+#REF!</f>
        <v>#REF!</v>
      </c>
      <c r="AF51" s="365" t="e">
        <f>#REF!+T21+#REF!+#REF!</f>
        <v>#REF!</v>
      </c>
      <c r="AG51" s="152"/>
      <c r="AL51" s="126"/>
    </row>
    <row r="52" spans="1:38" hidden="1" outlineLevel="1" x14ac:dyDescent="0.25">
      <c r="A52" s="372" t="s">
        <v>73</v>
      </c>
      <c r="B52" s="381">
        <f>-B47*0.4</f>
        <v>0</v>
      </c>
      <c r="C52" s="380">
        <f>-C47*0.4</f>
        <v>0</v>
      </c>
      <c r="D52" s="381">
        <f>-D47*0.4</f>
        <v>0</v>
      </c>
      <c r="E52" s="381">
        <f>-E47*0.4</f>
        <v>0</v>
      </c>
      <c r="F52" s="381">
        <f>SUM(B52:E52)</f>
        <v>0</v>
      </c>
      <c r="G52" s="380"/>
      <c r="H52" s="380"/>
      <c r="L52" s="126"/>
      <c r="M52" s="126"/>
      <c r="N52" s="126"/>
      <c r="O52" s="618"/>
      <c r="P52" s="126"/>
      <c r="Q52" s="126"/>
      <c r="R52" s="126"/>
      <c r="S52" s="126"/>
      <c r="T52" s="126"/>
      <c r="U52" s="126"/>
      <c r="V52" s="126"/>
      <c r="W52" s="126"/>
      <c r="X52" s="126"/>
      <c r="Y52" s="126"/>
      <c r="Z52" s="126"/>
      <c r="AA52" s="126"/>
      <c r="AB52" s="126"/>
      <c r="AD52" s="217"/>
      <c r="AE52" s="365" t="e">
        <f>#REF!+S22+#REF!+#REF!</f>
        <v>#REF!</v>
      </c>
      <c r="AF52" s="365" t="e">
        <f>#REF!+T22+#REF!+#REF!</f>
        <v>#REF!</v>
      </c>
      <c r="AG52" s="152"/>
      <c r="AL52" s="126"/>
    </row>
    <row r="53" spans="1:38" ht="13" hidden="1" outlineLevel="1" x14ac:dyDescent="0.3">
      <c r="A53" s="372" t="s">
        <v>74</v>
      </c>
      <c r="B53" s="381">
        <v>0</v>
      </c>
      <c r="C53" s="380">
        <v>0</v>
      </c>
      <c r="D53" s="381">
        <v>0</v>
      </c>
      <c r="E53" s="381">
        <v>0</v>
      </c>
      <c r="F53" s="381">
        <f>SUM(B53:E53)</f>
        <v>0</v>
      </c>
      <c r="G53" s="380"/>
      <c r="H53" s="380"/>
      <c r="L53" s="126"/>
      <c r="M53" s="126"/>
      <c r="N53" s="126"/>
      <c r="O53" s="618"/>
      <c r="P53" s="126"/>
      <c r="Q53" s="126"/>
      <c r="R53" s="126"/>
      <c r="S53" s="126"/>
      <c r="T53" s="126"/>
      <c r="U53" s="126"/>
      <c r="V53" s="126"/>
      <c r="W53" s="126"/>
      <c r="X53" s="126"/>
      <c r="Y53" s="126"/>
      <c r="Z53" s="126"/>
      <c r="AA53" s="126"/>
      <c r="AB53" s="126"/>
      <c r="AD53" s="217"/>
      <c r="AE53" s="32" t="e">
        <f>SUM(AE48:AE52)</f>
        <v>#REF!</v>
      </c>
      <c r="AF53" s="32" t="e">
        <f>SUM(AF48:AF52)</f>
        <v>#REF!</v>
      </c>
      <c r="AG53" s="152"/>
      <c r="AL53" s="126"/>
    </row>
    <row r="54" spans="1:38" ht="13" hidden="1" outlineLevel="1" x14ac:dyDescent="0.3">
      <c r="A54" s="14" t="s">
        <v>35</v>
      </c>
      <c r="B54" s="15">
        <f>SUM(B51:B53)</f>
        <v>0</v>
      </c>
      <c r="C54" s="16">
        <f>SUM(C51:C53)</f>
        <v>0</v>
      </c>
      <c r="D54" s="15">
        <f>SUM(D51:D53)</f>
        <v>0</v>
      </c>
      <c r="E54" s="15">
        <f>SUM(E51:E53)</f>
        <v>0</v>
      </c>
      <c r="F54" s="15">
        <f>SUM(F51:F53)</f>
        <v>0</v>
      </c>
      <c r="G54" s="24"/>
      <c r="H54" s="24"/>
      <c r="L54" s="126"/>
      <c r="M54" s="126"/>
      <c r="N54" s="126"/>
      <c r="O54" s="618"/>
      <c r="P54" s="126"/>
      <c r="Q54" s="126"/>
      <c r="R54" s="126"/>
      <c r="S54" s="126"/>
      <c r="T54" s="126"/>
      <c r="U54" s="126"/>
      <c r="V54" s="126"/>
      <c r="W54" s="126"/>
      <c r="X54" s="126"/>
      <c r="Y54" s="126"/>
      <c r="Z54" s="126"/>
      <c r="AA54" s="126"/>
      <c r="AB54" s="126"/>
      <c r="AD54" s="217"/>
      <c r="AE54" s="217"/>
      <c r="AF54" s="217"/>
      <c r="AG54" s="152"/>
      <c r="AL54" s="126"/>
    </row>
    <row r="55" spans="1:38" hidden="1" outlineLevel="1" x14ac:dyDescent="0.25">
      <c r="B55" s="380"/>
      <c r="C55" s="380"/>
      <c r="D55" s="380"/>
      <c r="E55" s="380"/>
      <c r="F55" s="380"/>
      <c r="G55" s="380"/>
      <c r="H55" s="380"/>
      <c r="L55" s="126"/>
      <c r="M55" s="126"/>
      <c r="N55" s="126"/>
      <c r="O55" s="618"/>
      <c r="P55" s="126"/>
      <c r="Q55" s="126"/>
      <c r="R55" s="126"/>
      <c r="S55" s="126"/>
      <c r="T55" s="126"/>
      <c r="U55" s="126"/>
      <c r="V55" s="126"/>
      <c r="W55" s="126"/>
      <c r="X55" s="126"/>
      <c r="Y55" s="126"/>
      <c r="Z55" s="126"/>
      <c r="AA55" s="126"/>
      <c r="AB55" s="126"/>
      <c r="AD55" s="217"/>
      <c r="AE55" s="217"/>
      <c r="AF55" s="217"/>
      <c r="AG55" s="152"/>
      <c r="AL55" s="126"/>
    </row>
    <row r="56" spans="1:38" ht="13" hidden="1" outlineLevel="1" x14ac:dyDescent="0.3">
      <c r="A56" s="13" t="s">
        <v>75</v>
      </c>
      <c r="B56" s="210" t="s">
        <v>6</v>
      </c>
      <c r="C56" s="210" t="s">
        <v>37</v>
      </c>
      <c r="D56" s="210" t="s">
        <v>38</v>
      </c>
      <c r="E56" s="210" t="s">
        <v>39</v>
      </c>
      <c r="F56" s="363" t="s">
        <v>35</v>
      </c>
      <c r="G56" s="12"/>
      <c r="H56" s="12"/>
      <c r="L56" s="126"/>
      <c r="M56" s="126"/>
      <c r="N56" s="126"/>
      <c r="O56" s="618"/>
      <c r="P56" s="126"/>
      <c r="Q56" s="126"/>
      <c r="R56" s="126"/>
      <c r="S56" s="126"/>
      <c r="T56" s="126"/>
      <c r="U56" s="126"/>
      <c r="V56" s="126"/>
      <c r="W56" s="126"/>
      <c r="X56" s="126"/>
      <c r="Y56" s="126"/>
      <c r="Z56" s="126"/>
      <c r="AA56" s="126"/>
      <c r="AB56" s="126"/>
      <c r="AD56" s="217"/>
      <c r="AE56" s="217"/>
      <c r="AF56" s="217"/>
      <c r="AG56" s="152"/>
      <c r="AL56" s="126"/>
    </row>
    <row r="57" spans="1:38" hidden="1" outlineLevel="1" x14ac:dyDescent="0.25">
      <c r="A57" s="372" t="s">
        <v>68</v>
      </c>
      <c r="B57" s="373"/>
      <c r="C57" s="292"/>
      <c r="D57" s="373"/>
      <c r="E57" s="295"/>
      <c r="F57" s="374">
        <f>SUM(B57:E57)</f>
        <v>0</v>
      </c>
      <c r="G57" s="292"/>
      <c r="H57" s="292"/>
      <c r="L57" s="126"/>
      <c r="M57" s="126"/>
      <c r="N57" s="126"/>
      <c r="O57" s="618"/>
      <c r="P57" s="126"/>
      <c r="Q57" s="126"/>
      <c r="R57" s="126"/>
      <c r="S57" s="126"/>
      <c r="T57" s="126"/>
      <c r="U57" s="126"/>
      <c r="V57" s="126"/>
      <c r="W57" s="126"/>
      <c r="X57" s="126"/>
      <c r="Y57" s="126"/>
      <c r="Z57" s="126"/>
      <c r="AA57" s="126"/>
      <c r="AB57" s="126"/>
      <c r="AD57" s="217"/>
      <c r="AE57" s="217"/>
      <c r="AF57" s="217"/>
      <c r="AG57" s="152"/>
      <c r="AL57" s="126"/>
    </row>
    <row r="58" spans="1:38" ht="13" hidden="1" outlineLevel="1" x14ac:dyDescent="0.3">
      <c r="A58" s="372" t="s">
        <v>69</v>
      </c>
      <c r="B58" s="295"/>
      <c r="C58" s="292"/>
      <c r="D58" s="295"/>
      <c r="E58" s="295"/>
      <c r="F58" s="375">
        <f>SUM(B58:E58)</f>
        <v>0</v>
      </c>
      <c r="G58" s="292"/>
      <c r="H58" s="292"/>
      <c r="L58" s="126"/>
      <c r="M58" s="126"/>
      <c r="N58" s="126"/>
      <c r="O58" s="618"/>
      <c r="P58" s="126"/>
      <c r="Q58" s="126"/>
      <c r="R58" s="126"/>
      <c r="S58" s="126"/>
      <c r="T58" s="126"/>
      <c r="U58" s="126"/>
      <c r="V58" s="126"/>
      <c r="W58" s="126"/>
      <c r="X58" s="126"/>
      <c r="Y58" s="126"/>
      <c r="Z58" s="126"/>
      <c r="AA58" s="126"/>
      <c r="AB58" s="126"/>
      <c r="AD58" s="217"/>
      <c r="AE58" s="12"/>
      <c r="AF58" s="12"/>
      <c r="AG58" s="18" t="s">
        <v>189</v>
      </c>
      <c r="AH58" s="19"/>
      <c r="AI58" s="20"/>
      <c r="AL58" s="126"/>
    </row>
    <row r="59" spans="1:38" ht="13" hidden="1" outlineLevel="1" x14ac:dyDescent="0.3">
      <c r="A59" s="372" t="s">
        <v>70</v>
      </c>
      <c r="B59" s="376"/>
      <c r="C59" s="292"/>
      <c r="D59" s="376"/>
      <c r="E59" s="295"/>
      <c r="F59" s="375">
        <f>SUM(B59:E59)</f>
        <v>0</v>
      </c>
      <c r="G59" s="292"/>
      <c r="H59" s="292"/>
      <c r="L59" s="126"/>
      <c r="M59" s="126"/>
      <c r="N59" s="126"/>
      <c r="O59" s="618"/>
      <c r="P59" s="126"/>
      <c r="Q59" s="126"/>
      <c r="R59" s="126"/>
      <c r="S59" s="126"/>
      <c r="T59" s="126"/>
      <c r="U59" s="126"/>
      <c r="V59" s="126"/>
      <c r="W59" s="126"/>
      <c r="X59" s="126"/>
      <c r="Y59" s="126"/>
      <c r="Z59" s="126"/>
      <c r="AA59" s="126"/>
      <c r="AB59" s="126"/>
      <c r="AD59" s="217"/>
      <c r="AE59" s="217"/>
      <c r="AF59" s="217"/>
      <c r="AG59" s="21" t="s">
        <v>32</v>
      </c>
      <c r="AH59" s="22" t="e">
        <f>#REF!+I11+I27+I19-F60</f>
        <v>#REF!</v>
      </c>
      <c r="AI59" s="20"/>
      <c r="AJ59" s="152" t="e">
        <f>#REF!+#REF!+#REF!+#REF!</f>
        <v>#REF!</v>
      </c>
      <c r="AL59" s="126"/>
    </row>
    <row r="60" spans="1:38" s="2" customFormat="1" ht="13" hidden="1" outlineLevel="1" x14ac:dyDescent="0.3">
      <c r="A60" s="14" t="s">
        <v>35</v>
      </c>
      <c r="B60" s="209">
        <f>SUM(B57:B59)</f>
        <v>0</v>
      </c>
      <c r="C60" s="209">
        <f>SUM(C57:C59)</f>
        <v>0</v>
      </c>
      <c r="D60" s="209">
        <f>SUM(D57:D59)</f>
        <v>0</v>
      </c>
      <c r="E60" s="209">
        <f>SUM(E57:E59)</f>
        <v>0</v>
      </c>
      <c r="F60" s="11">
        <f>SUM(B60:E60)</f>
        <v>0</v>
      </c>
      <c r="G60" s="8"/>
      <c r="H60" s="8"/>
      <c r="I60" s="12"/>
      <c r="J60" s="12"/>
      <c r="K60" s="12"/>
      <c r="O60" s="619"/>
      <c r="AC60" s="218"/>
      <c r="AD60" s="12"/>
      <c r="AE60" s="217"/>
      <c r="AF60" s="217"/>
      <c r="AG60" s="20"/>
      <c r="AH60" s="20"/>
      <c r="AI60" s="20"/>
      <c r="AJ60" s="17"/>
      <c r="AK60" s="17"/>
    </row>
    <row r="61" spans="1:38" ht="13" hidden="1" outlineLevel="1" x14ac:dyDescent="0.3">
      <c r="A61" s="2" t="s">
        <v>71</v>
      </c>
      <c r="B61" s="292"/>
      <c r="C61" s="292"/>
      <c r="D61" s="292"/>
      <c r="E61" s="292"/>
      <c r="F61" s="292"/>
      <c r="G61" s="292"/>
      <c r="H61" s="292"/>
      <c r="L61" s="126"/>
      <c r="M61" s="126"/>
      <c r="N61" s="126"/>
      <c r="O61" s="618"/>
      <c r="P61" s="126"/>
      <c r="Q61" s="126"/>
      <c r="R61" s="126"/>
      <c r="S61" s="126"/>
      <c r="T61" s="126"/>
      <c r="U61" s="126"/>
      <c r="V61" s="126"/>
      <c r="W61" s="126"/>
      <c r="X61" s="126"/>
      <c r="Y61" s="126"/>
      <c r="Z61" s="126"/>
      <c r="AA61" s="126"/>
      <c r="AB61" s="126"/>
      <c r="AD61" s="217"/>
      <c r="AE61" s="217"/>
      <c r="AF61" s="217"/>
      <c r="AG61" s="152"/>
      <c r="AL61" s="126"/>
    </row>
    <row r="62" spans="1:38" hidden="1" outlineLevel="1" x14ac:dyDescent="0.25">
      <c r="A62" s="377" t="s">
        <v>72</v>
      </c>
      <c r="B62" s="378">
        <f>-B57*0.8</f>
        <v>0</v>
      </c>
      <c r="C62" s="379">
        <f>-C57*0.8</f>
        <v>0</v>
      </c>
      <c r="D62" s="378">
        <f>-D57*0.8</f>
        <v>0</v>
      </c>
      <c r="E62" s="378">
        <f>-E57*0.8</f>
        <v>0</v>
      </c>
      <c r="F62" s="378">
        <f>SUM(B62:E62)</f>
        <v>0</v>
      </c>
      <c r="G62" s="380"/>
      <c r="H62" s="380"/>
      <c r="L62" s="126"/>
      <c r="M62" s="126"/>
      <c r="N62" s="126"/>
      <c r="O62" s="618"/>
      <c r="P62" s="126"/>
      <c r="Q62" s="126"/>
      <c r="R62" s="126"/>
      <c r="S62" s="126"/>
      <c r="T62" s="126"/>
      <c r="U62" s="126"/>
      <c r="V62" s="126"/>
      <c r="W62" s="126"/>
      <c r="X62" s="126"/>
      <c r="Y62" s="126"/>
      <c r="Z62" s="126"/>
      <c r="AA62" s="126"/>
      <c r="AB62" s="126"/>
      <c r="AD62" s="217"/>
      <c r="AE62" s="217"/>
      <c r="AF62" s="217"/>
      <c r="AG62" s="152"/>
      <c r="AL62" s="126"/>
    </row>
    <row r="63" spans="1:38" hidden="1" outlineLevel="1" x14ac:dyDescent="0.25">
      <c r="A63" s="372" t="s">
        <v>73</v>
      </c>
      <c r="B63" s="381">
        <f>-B58*0.4</f>
        <v>0</v>
      </c>
      <c r="C63" s="380">
        <f>-C58*0.4</f>
        <v>0</v>
      </c>
      <c r="D63" s="381">
        <f>-D58*0.4</f>
        <v>0</v>
      </c>
      <c r="E63" s="381">
        <f>-E58*0.4</f>
        <v>0</v>
      </c>
      <c r="F63" s="381">
        <f>SUM(B63:E63)</f>
        <v>0</v>
      </c>
      <c r="G63" s="380"/>
      <c r="H63" s="380"/>
      <c r="L63" s="126"/>
      <c r="M63" s="126"/>
      <c r="N63" s="126"/>
      <c r="O63" s="618"/>
      <c r="P63" s="126"/>
      <c r="Q63" s="126"/>
      <c r="R63" s="126"/>
      <c r="S63" s="126"/>
      <c r="T63" s="126"/>
      <c r="U63" s="126"/>
      <c r="V63" s="126"/>
      <c r="W63" s="126"/>
      <c r="X63" s="126"/>
      <c r="Y63" s="126"/>
      <c r="Z63" s="126"/>
      <c r="AA63" s="126"/>
      <c r="AB63" s="126"/>
      <c r="AD63" s="217"/>
      <c r="AE63" s="217"/>
      <c r="AF63" s="217"/>
      <c r="AG63" s="152"/>
      <c r="AL63" s="126"/>
    </row>
    <row r="64" spans="1:38" hidden="1" outlineLevel="1" x14ac:dyDescent="0.25">
      <c r="A64" s="372" t="s">
        <v>74</v>
      </c>
      <c r="B64" s="381">
        <v>0</v>
      </c>
      <c r="C64" s="380">
        <v>0</v>
      </c>
      <c r="D64" s="381">
        <v>0</v>
      </c>
      <c r="E64" s="381">
        <v>0</v>
      </c>
      <c r="F64" s="381">
        <f>SUM(B64:E64)</f>
        <v>0</v>
      </c>
      <c r="G64" s="380"/>
      <c r="H64" s="380"/>
      <c r="L64" s="126"/>
      <c r="M64" s="126"/>
      <c r="N64" s="126"/>
      <c r="O64" s="618"/>
      <c r="P64" s="126"/>
      <c r="Q64" s="126"/>
      <c r="R64" s="126"/>
      <c r="S64" s="126"/>
      <c r="T64" s="126"/>
      <c r="U64" s="126"/>
      <c r="V64" s="126"/>
      <c r="W64" s="126"/>
      <c r="X64" s="126"/>
      <c r="Y64" s="126"/>
      <c r="Z64" s="126"/>
      <c r="AA64" s="126"/>
      <c r="AB64" s="126"/>
      <c r="AD64" s="217"/>
      <c r="AE64" s="217"/>
      <c r="AF64" s="217"/>
      <c r="AG64" s="152"/>
      <c r="AL64" s="126"/>
    </row>
    <row r="65" spans="1:38" ht="13" hidden="1" outlineLevel="1" x14ac:dyDescent="0.3">
      <c r="A65" s="14" t="s">
        <v>35</v>
      </c>
      <c r="B65" s="15">
        <f>SUM(B62:B64)</f>
        <v>0</v>
      </c>
      <c r="C65" s="16">
        <f>SUM(C62:C64)</f>
        <v>0</v>
      </c>
      <c r="D65" s="15">
        <f>SUM(D62:D64)</f>
        <v>0</v>
      </c>
      <c r="E65" s="15">
        <f>SUM(E62:E64)</f>
        <v>0</v>
      </c>
      <c r="F65" s="15">
        <f>SUM(F62:F64)</f>
        <v>0</v>
      </c>
      <c r="G65" s="24"/>
      <c r="H65" s="24"/>
      <c r="L65" s="126"/>
      <c r="M65" s="126"/>
      <c r="N65" s="126"/>
      <c r="O65" s="618"/>
      <c r="P65" s="126"/>
      <c r="Q65" s="126"/>
      <c r="R65" s="126"/>
      <c r="S65" s="126"/>
      <c r="T65" s="126"/>
      <c r="U65" s="126"/>
      <c r="V65" s="126"/>
      <c r="W65" s="126"/>
      <c r="X65" s="126"/>
      <c r="Y65" s="126"/>
      <c r="Z65" s="126"/>
      <c r="AA65" s="126"/>
      <c r="AB65" s="126"/>
      <c r="AD65" s="217"/>
      <c r="AE65" s="217"/>
      <c r="AF65" s="217"/>
      <c r="AG65" s="152"/>
      <c r="AL65" s="126"/>
    </row>
    <row r="66" spans="1:38" hidden="1" outlineLevel="1" x14ac:dyDescent="0.25">
      <c r="L66" s="126"/>
      <c r="M66" s="126"/>
      <c r="N66" s="126"/>
      <c r="O66" s="618"/>
      <c r="P66" s="126"/>
      <c r="Q66" s="126"/>
      <c r="R66" s="126"/>
      <c r="S66" s="126"/>
      <c r="T66" s="126"/>
      <c r="U66" s="126"/>
      <c r="V66" s="126"/>
      <c r="W66" s="126"/>
      <c r="X66" s="126"/>
      <c r="Y66" s="126"/>
      <c r="Z66" s="126"/>
      <c r="AA66" s="126"/>
      <c r="AB66" s="126"/>
      <c r="AD66" s="217"/>
      <c r="AE66" s="217"/>
      <c r="AF66" s="217"/>
      <c r="AG66" s="152"/>
      <c r="AL66" s="126"/>
    </row>
    <row r="67" spans="1:38" ht="13" hidden="1" outlineLevel="1" x14ac:dyDescent="0.3">
      <c r="A67" s="13" t="s">
        <v>76</v>
      </c>
      <c r="B67" s="210" t="s">
        <v>6</v>
      </c>
      <c r="C67" s="210" t="s">
        <v>37</v>
      </c>
      <c r="D67" s="210" t="s">
        <v>38</v>
      </c>
      <c r="E67" s="210" t="s">
        <v>39</v>
      </c>
      <c r="F67" s="210" t="s">
        <v>35</v>
      </c>
      <c r="G67" s="12"/>
      <c r="H67" s="12"/>
      <c r="L67" s="126"/>
      <c r="M67" s="126"/>
      <c r="N67" s="126"/>
      <c r="O67" s="618"/>
      <c r="P67" s="126"/>
      <c r="Q67" s="126"/>
      <c r="R67" s="126"/>
      <c r="S67" s="126"/>
      <c r="T67" s="126"/>
      <c r="U67" s="126"/>
      <c r="V67" s="126"/>
      <c r="W67" s="126"/>
      <c r="X67" s="126"/>
      <c r="Y67" s="126"/>
      <c r="Z67" s="126"/>
      <c r="AA67" s="126"/>
      <c r="AB67" s="126"/>
      <c r="AD67" s="217"/>
      <c r="AE67" s="217"/>
      <c r="AF67" s="217"/>
      <c r="AG67" s="152"/>
      <c r="AL67" s="126"/>
    </row>
    <row r="68" spans="1:38" hidden="1" outlineLevel="1" x14ac:dyDescent="0.25">
      <c r="A68" s="372" t="s">
        <v>68</v>
      </c>
      <c r="B68" s="373"/>
      <c r="C68" s="373"/>
      <c r="D68" s="373"/>
      <c r="E68" s="373"/>
      <c r="F68" s="374">
        <f>SUM(B68:E68)</f>
        <v>0</v>
      </c>
      <c r="G68" s="292"/>
      <c r="H68" s="292"/>
      <c r="L68" s="126"/>
      <c r="M68" s="126"/>
      <c r="N68" s="126"/>
      <c r="O68" s="618"/>
      <c r="P68" s="126"/>
      <c r="Q68" s="126"/>
      <c r="R68" s="126"/>
      <c r="S68" s="126"/>
      <c r="T68" s="126"/>
      <c r="U68" s="126"/>
      <c r="V68" s="126"/>
      <c r="W68" s="126"/>
      <c r="X68" s="126"/>
      <c r="Y68" s="126"/>
      <c r="Z68" s="126"/>
      <c r="AA68" s="126"/>
      <c r="AB68" s="126"/>
      <c r="AD68" s="217"/>
      <c r="AE68" s="217"/>
      <c r="AF68" s="217"/>
      <c r="AG68" s="152"/>
      <c r="AL68" s="126"/>
    </row>
    <row r="69" spans="1:38" ht="13" hidden="1" outlineLevel="1" x14ac:dyDescent="0.3">
      <c r="A69" s="372" t="s">
        <v>69</v>
      </c>
      <c r="B69" s="295"/>
      <c r="C69" s="295"/>
      <c r="D69" s="295"/>
      <c r="E69" s="295"/>
      <c r="F69" s="375">
        <f>SUM(B69:E69)</f>
        <v>0</v>
      </c>
      <c r="G69" s="292"/>
      <c r="H69" s="292"/>
      <c r="L69" s="126"/>
      <c r="M69" s="126"/>
      <c r="N69" s="126"/>
      <c r="O69" s="618"/>
      <c r="P69" s="126"/>
      <c r="Q69" s="126"/>
      <c r="R69" s="126"/>
      <c r="S69" s="126"/>
      <c r="T69" s="126"/>
      <c r="U69" s="126"/>
      <c r="V69" s="126"/>
      <c r="W69" s="126"/>
      <c r="X69" s="126"/>
      <c r="Y69" s="126"/>
      <c r="Z69" s="126"/>
      <c r="AA69" s="126"/>
      <c r="AB69" s="126"/>
      <c r="AD69" s="217"/>
      <c r="AE69" s="12"/>
      <c r="AF69" s="12"/>
      <c r="AG69" s="18" t="s">
        <v>189</v>
      </c>
      <c r="AH69" s="19"/>
      <c r="AI69" s="20"/>
      <c r="AL69" s="126"/>
    </row>
    <row r="70" spans="1:38" ht="13" hidden="1" outlineLevel="1" x14ac:dyDescent="0.3">
      <c r="A70" s="372" t="s">
        <v>70</v>
      </c>
      <c r="B70" s="376"/>
      <c r="C70" s="376"/>
      <c r="D70" s="376"/>
      <c r="E70" s="376"/>
      <c r="F70" s="375">
        <f>SUM(B70:E70)</f>
        <v>0</v>
      </c>
      <c r="G70" s="292"/>
      <c r="H70" s="292"/>
      <c r="L70" s="126"/>
      <c r="M70" s="126"/>
      <c r="N70" s="126"/>
      <c r="O70" s="618"/>
      <c r="P70" s="126"/>
      <c r="Q70" s="126"/>
      <c r="R70" s="126"/>
      <c r="S70" s="126"/>
      <c r="T70" s="126"/>
      <c r="U70" s="126"/>
      <c r="V70" s="126"/>
      <c r="W70" s="126"/>
      <c r="X70" s="126"/>
      <c r="Y70" s="126"/>
      <c r="Z70" s="126"/>
      <c r="AA70" s="126"/>
      <c r="AB70" s="126"/>
      <c r="AD70" s="217"/>
      <c r="AE70" s="217"/>
      <c r="AF70" s="217"/>
      <c r="AG70" s="21" t="s">
        <v>32</v>
      </c>
      <c r="AH70" s="22" t="e">
        <f>#REF!+#REF!+#REF!+#REF!-F71</f>
        <v>#REF!</v>
      </c>
      <c r="AI70" s="20"/>
      <c r="AL70" s="126"/>
    </row>
    <row r="71" spans="1:38" s="2" customFormat="1" ht="13" hidden="1" outlineLevel="1" x14ac:dyDescent="0.3">
      <c r="A71" s="14" t="s">
        <v>35</v>
      </c>
      <c r="B71" s="209">
        <f>SUM(B68:B70)</f>
        <v>0</v>
      </c>
      <c r="C71" s="10">
        <f>SUM(C68:C70)</f>
        <v>0</v>
      </c>
      <c r="D71" s="209">
        <f>SUM(D68:D70)</f>
        <v>0</v>
      </c>
      <c r="E71" s="11">
        <f>SUM(E68:E70)</f>
        <v>0</v>
      </c>
      <c r="F71" s="209">
        <f>SUM(B71:E71)</f>
        <v>0</v>
      </c>
      <c r="G71" s="8"/>
      <c r="H71" s="8"/>
      <c r="I71" s="12"/>
      <c r="J71" s="12"/>
      <c r="K71" s="12"/>
      <c r="O71" s="619"/>
      <c r="AC71" s="218"/>
      <c r="AD71" s="12"/>
      <c r="AE71" s="217"/>
      <c r="AF71" s="217"/>
      <c r="AG71" s="20"/>
      <c r="AH71" s="20"/>
      <c r="AI71" s="20"/>
      <c r="AJ71" s="17"/>
      <c r="AK71" s="17"/>
    </row>
    <row r="72" spans="1:38" ht="13" hidden="1" outlineLevel="1" x14ac:dyDescent="0.3">
      <c r="A72" s="2" t="s">
        <v>71</v>
      </c>
      <c r="B72" s="292"/>
      <c r="C72" s="292"/>
      <c r="D72" s="292"/>
      <c r="E72" s="292"/>
      <c r="F72" s="292"/>
      <c r="G72" s="292"/>
      <c r="H72" s="292"/>
      <c r="L72" s="126"/>
      <c r="M72" s="126"/>
      <c r="N72" s="126"/>
      <c r="O72" s="618"/>
      <c r="P72" s="126"/>
      <c r="Q72" s="126"/>
      <c r="R72" s="126"/>
      <c r="S72" s="126"/>
      <c r="T72" s="126"/>
      <c r="U72" s="126"/>
      <c r="V72" s="126"/>
      <c r="W72" s="126"/>
      <c r="X72" s="126"/>
      <c r="Y72" s="126"/>
      <c r="Z72" s="126"/>
      <c r="AA72" s="126"/>
      <c r="AB72" s="126"/>
      <c r="AD72" s="217"/>
      <c r="AE72" s="217"/>
      <c r="AF72" s="217"/>
      <c r="AG72" s="152"/>
      <c r="AL72" s="126"/>
    </row>
    <row r="73" spans="1:38" hidden="1" outlineLevel="1" x14ac:dyDescent="0.25">
      <c r="A73" s="377" t="s">
        <v>72</v>
      </c>
      <c r="B73" s="378">
        <f>-B68*0.8</f>
        <v>0</v>
      </c>
      <c r="C73" s="379">
        <f>-C68*0.8</f>
        <v>0</v>
      </c>
      <c r="D73" s="378">
        <f>-D68*0.8</f>
        <v>0</v>
      </c>
      <c r="E73" s="378">
        <f>-E68*0.8</f>
        <v>0</v>
      </c>
      <c r="F73" s="378">
        <f>SUM(B73:E73)</f>
        <v>0</v>
      </c>
      <c r="G73" s="380"/>
      <c r="H73" s="380"/>
      <c r="L73" s="126"/>
      <c r="M73" s="126"/>
      <c r="N73" s="126"/>
      <c r="O73" s="618"/>
      <c r="P73" s="126"/>
      <c r="Q73" s="126"/>
      <c r="R73" s="126"/>
      <c r="S73" s="126"/>
      <c r="T73" s="126"/>
      <c r="U73" s="126"/>
      <c r="V73" s="126"/>
      <c r="W73" s="126"/>
      <c r="X73" s="126"/>
      <c r="Y73" s="126"/>
      <c r="Z73" s="126"/>
      <c r="AA73" s="126"/>
      <c r="AB73" s="126"/>
      <c r="AD73" s="217"/>
      <c r="AE73" s="217"/>
      <c r="AF73" s="217"/>
      <c r="AG73" s="152"/>
      <c r="AL73" s="126"/>
    </row>
    <row r="74" spans="1:38" hidden="1" outlineLevel="1" x14ac:dyDescent="0.25">
      <c r="A74" s="372" t="s">
        <v>73</v>
      </c>
      <c r="B74" s="381">
        <f>-B69*0.4</f>
        <v>0</v>
      </c>
      <c r="C74" s="380">
        <f>-C69*0.4</f>
        <v>0</v>
      </c>
      <c r="D74" s="381">
        <f>-D69*0.4</f>
        <v>0</v>
      </c>
      <c r="E74" s="381">
        <f>-E69*0.4</f>
        <v>0</v>
      </c>
      <c r="F74" s="381">
        <f>SUM(B74:E74)</f>
        <v>0</v>
      </c>
      <c r="G74" s="380"/>
      <c r="H74" s="380"/>
      <c r="L74" s="126"/>
      <c r="M74" s="126"/>
      <c r="N74" s="126"/>
      <c r="O74" s="618"/>
      <c r="P74" s="126"/>
      <c r="Q74" s="126"/>
      <c r="R74" s="126"/>
      <c r="S74" s="126"/>
      <c r="T74" s="126"/>
      <c r="U74" s="126"/>
      <c r="V74" s="126"/>
      <c r="W74" s="126"/>
      <c r="X74" s="126"/>
      <c r="Y74" s="126"/>
      <c r="Z74" s="126"/>
      <c r="AA74" s="126"/>
      <c r="AB74" s="126"/>
      <c r="AD74" s="217"/>
      <c r="AE74" s="217"/>
      <c r="AF74" s="217"/>
      <c r="AG74" s="152"/>
      <c r="AL74" s="126"/>
    </row>
    <row r="75" spans="1:38" hidden="1" outlineLevel="1" x14ac:dyDescent="0.25">
      <c r="A75" s="372" t="s">
        <v>74</v>
      </c>
      <c r="B75" s="381">
        <v>0</v>
      </c>
      <c r="C75" s="380">
        <v>0</v>
      </c>
      <c r="D75" s="381">
        <v>0</v>
      </c>
      <c r="E75" s="381">
        <v>0</v>
      </c>
      <c r="F75" s="381">
        <f>SUM(B75:E75)</f>
        <v>0</v>
      </c>
      <c r="G75" s="380"/>
      <c r="H75" s="380"/>
      <c r="L75" s="126"/>
      <c r="M75" s="126"/>
      <c r="N75" s="126"/>
      <c r="O75" s="618"/>
      <c r="P75" s="126"/>
      <c r="Q75" s="126"/>
      <c r="R75" s="126"/>
      <c r="S75" s="126"/>
      <c r="T75" s="126"/>
      <c r="U75" s="126"/>
      <c r="V75" s="126"/>
      <c r="W75" s="126"/>
      <c r="X75" s="126"/>
      <c r="Y75" s="126"/>
      <c r="Z75" s="126"/>
      <c r="AA75" s="126"/>
      <c r="AB75" s="126"/>
      <c r="AD75" s="217"/>
      <c r="AE75" s="217"/>
      <c r="AF75" s="217"/>
      <c r="AG75" s="152"/>
      <c r="AL75" s="126"/>
    </row>
    <row r="76" spans="1:38" ht="13" hidden="1" outlineLevel="1" x14ac:dyDescent="0.3">
      <c r="A76" s="14" t="s">
        <v>35</v>
      </c>
      <c r="B76" s="15">
        <f>SUM(B73:B75)</f>
        <v>0</v>
      </c>
      <c r="C76" s="16">
        <f>SUM(C73:C75)</f>
        <v>0</v>
      </c>
      <c r="D76" s="15">
        <f>SUM(D73:D75)</f>
        <v>0</v>
      </c>
      <c r="E76" s="15">
        <f>SUM(E73:E75)</f>
        <v>0</v>
      </c>
      <c r="F76" s="15">
        <f>SUM(F73:F75)</f>
        <v>0</v>
      </c>
      <c r="G76" s="24"/>
      <c r="H76" s="24"/>
      <c r="L76" s="126"/>
      <c r="M76" s="126"/>
      <c r="N76" s="126"/>
      <c r="O76" s="618"/>
      <c r="P76" s="126"/>
      <c r="Q76" s="126"/>
      <c r="R76" s="126"/>
      <c r="S76" s="126"/>
      <c r="T76" s="126"/>
      <c r="U76" s="126"/>
      <c r="V76" s="126"/>
      <c r="W76" s="126"/>
      <c r="X76" s="126"/>
      <c r="Y76" s="126"/>
      <c r="Z76" s="126"/>
      <c r="AA76" s="126"/>
      <c r="AB76" s="126"/>
      <c r="AD76" s="217"/>
      <c r="AE76" s="217"/>
      <c r="AF76" s="217"/>
      <c r="AG76" s="152"/>
      <c r="AL76" s="126"/>
    </row>
    <row r="77" spans="1:38" hidden="1" outlineLevel="1" x14ac:dyDescent="0.25">
      <c r="L77" s="126"/>
      <c r="M77" s="126"/>
      <c r="N77" s="126"/>
      <c r="O77" s="618"/>
      <c r="P77" s="126"/>
      <c r="Q77" s="126"/>
      <c r="R77" s="126"/>
      <c r="S77" s="126"/>
      <c r="T77" s="126"/>
      <c r="U77" s="126"/>
      <c r="V77" s="126"/>
      <c r="W77" s="126"/>
      <c r="X77" s="126"/>
      <c r="Y77" s="126"/>
      <c r="Z77" s="126"/>
      <c r="AA77" s="126"/>
      <c r="AB77" s="126"/>
      <c r="AD77" s="217"/>
      <c r="AE77" s="217"/>
      <c r="AF77" s="217"/>
      <c r="AG77" s="152"/>
      <c r="AL77" s="126"/>
    </row>
    <row r="78" spans="1:38" ht="13" hidden="1" outlineLevel="1" x14ac:dyDescent="0.3">
      <c r="A78" s="14" t="s">
        <v>77</v>
      </c>
      <c r="B78" s="15">
        <f>B54+B65+B76</f>
        <v>0</v>
      </c>
      <c r="C78" s="15">
        <f>C54+C65+C76</f>
        <v>0</v>
      </c>
      <c r="D78" s="15">
        <f>D54+D65+D76</f>
        <v>0</v>
      </c>
      <c r="E78" s="15">
        <f>E54+E65+E76</f>
        <v>0</v>
      </c>
      <c r="F78" s="15">
        <f>SUM(B78:E78)</f>
        <v>0</v>
      </c>
      <c r="G78" s="24"/>
      <c r="H78" s="24"/>
      <c r="L78" s="126"/>
      <c r="M78" s="126"/>
      <c r="N78" s="126"/>
      <c r="O78" s="618"/>
      <c r="P78" s="126"/>
      <c r="Q78" s="126"/>
      <c r="R78" s="126"/>
      <c r="S78" s="126"/>
      <c r="T78" s="126"/>
      <c r="U78" s="126"/>
      <c r="V78" s="126"/>
      <c r="W78" s="126"/>
      <c r="X78" s="126"/>
      <c r="Y78" s="126"/>
      <c r="Z78" s="126"/>
      <c r="AA78" s="126"/>
      <c r="AB78" s="126"/>
      <c r="AD78" s="217"/>
      <c r="AE78" s="217"/>
      <c r="AF78" s="217"/>
      <c r="AG78" s="152"/>
      <c r="AL78" s="126"/>
    </row>
    <row r="79" spans="1:38" collapsed="1" x14ac:dyDescent="0.25">
      <c r="AE79" s="217"/>
      <c r="AF79" s="217"/>
    </row>
    <row r="80" spans="1:38" ht="13" x14ac:dyDescent="0.3">
      <c r="AE80" s="12"/>
      <c r="AF80" s="12"/>
    </row>
    <row r="81" spans="31:32" x14ac:dyDescent="0.25">
      <c r="AE81" s="217"/>
      <c r="AF81" s="217"/>
    </row>
    <row r="82" spans="31:32" x14ac:dyDescent="0.25">
      <c r="AE82" s="217"/>
      <c r="AF82" s="217"/>
    </row>
    <row r="83" spans="31:32" x14ac:dyDescent="0.25">
      <c r="AE83" s="217"/>
      <c r="AF83" s="217"/>
    </row>
    <row r="84" spans="31:32" x14ac:dyDescent="0.25">
      <c r="AE84" s="217"/>
      <c r="AF84" s="217"/>
    </row>
    <row r="85" spans="31:32" x14ac:dyDescent="0.25">
      <c r="AE85" s="217"/>
      <c r="AF85" s="217"/>
    </row>
    <row r="86" spans="31:32" x14ac:dyDescent="0.25">
      <c r="AE86" s="217"/>
      <c r="AF86" s="217"/>
    </row>
    <row r="87" spans="31:32" x14ac:dyDescent="0.25">
      <c r="AE87" s="217"/>
      <c r="AF87" s="217"/>
    </row>
  </sheetData>
  <customSheetViews>
    <customSheetView guid="{242A1D50-B023-4375-88F3-03330C83BB86}" showPageBreaks="1" fitToPage="1" printArea="1" hiddenRows="1" hiddenColumns="1">
      <pane ySplit="2" topLeftCell="A3" activePane="bottomLeft" state="frozen"/>
      <selection pane="bottomLeft" activeCell="Z79" sqref="Z79"/>
      <pageMargins left="0" right="0" top="0" bottom="0" header="0" footer="0"/>
      <pageSetup paperSize="9" scale="43" fitToHeight="0" orientation="landscape" r:id="rId1"/>
      <headerFooter alignWithMargins="0">
        <oddHeader>&amp;C&amp;"Arial,Bold"General Fund Budget Proposals Summary&amp;R&amp;"Arial,Bold"Appendix 3</oddHeader>
        <oddFooter>&amp;C&amp;P of &amp;N</oddFooter>
      </headerFooter>
    </customSheetView>
    <customSheetView guid="{01AEB2D8-BD25-4AF6-BA65-BE63A8CD4A28}" fitToPage="1" hiddenRows="1" hiddenColumns="1">
      <pane ySplit="2" topLeftCell="A3" activePane="bottomLeft" state="frozen"/>
      <selection pane="bottomLeft" activeCell="Z79" sqref="Z79"/>
      <pageMargins left="0" right="0" top="0" bottom="0" header="0" footer="0"/>
      <pageSetup paperSize="9" scale="49" fitToHeight="0" orientation="landscape" r:id="rId2"/>
      <headerFooter alignWithMargins="0">
        <oddHeader>&amp;C&amp;"Arial,Bold"General Fund Budget Proposals Summary&amp;R&amp;"Arial,Bold"Appendix 3</oddHeader>
        <oddFooter>&amp;C&amp;P of &amp;N</oddFooter>
      </headerFooter>
    </customSheetView>
    <customSheetView guid="{08E17AC2-8BD7-43B4-BF01-BC1D56C64DA3}" fitToPage="1" hiddenRows="1" hiddenColumns="1">
      <pane ySplit="2" topLeftCell="A3" activePane="bottomLeft" state="frozen"/>
      <selection pane="bottomLeft" activeCell="Z79" sqref="Z79"/>
      <pageMargins left="0" right="0" top="0" bottom="0" header="0" footer="0"/>
      <pageSetup paperSize="9" scale="49" fitToHeight="0" orientation="landscape" r:id="rId3"/>
      <headerFooter alignWithMargins="0">
        <oddHeader>&amp;C&amp;"Arial,Bold"General Fund Budget Proposals Summary&amp;R&amp;"Arial,Bold"Appendix 3</oddHeader>
        <oddFooter>&amp;C&amp;P of &amp;N</oddFooter>
      </headerFooter>
    </customSheetView>
    <customSheetView guid="{AF24D40B-3224-4D60-8FCB-474B57921262}" fitToPage="1" hiddenRows="1" hiddenColumns="1">
      <pane ySplit="2" topLeftCell="A3" activePane="bottomLeft" state="frozen"/>
      <selection pane="bottomLeft" activeCell="Z79" sqref="Z79"/>
      <pageMargins left="0" right="0" top="0" bottom="0" header="0" footer="0"/>
      <pageSetup paperSize="9" scale="43" fitToHeight="0" orientation="landscape" r:id="rId4"/>
      <headerFooter alignWithMargins="0">
        <oddHeader>&amp;C&amp;"Arial,Bold"General Fund Budget Proposals Summary&amp;R&amp;"Arial,Bold"Appendix 3</oddHeader>
        <oddFooter>&amp;C&amp;P of &amp;N</oddFooter>
      </headerFooter>
    </customSheetView>
    <customSheetView guid="{7DE35345-7B21-4E32-A489-BC6087A604D4}" fitToPage="1" hiddenRows="1" hiddenColumns="1">
      <pane ySplit="2" topLeftCell="A3" activePane="bottomLeft" state="frozen"/>
      <selection pane="bottomLeft" activeCell="Z79" sqref="Z79"/>
      <pageMargins left="0" right="0" top="0" bottom="0" header="0" footer="0"/>
      <pageSetup paperSize="9" scale="43" fitToHeight="0" orientation="landscape" r:id="rId5"/>
      <headerFooter alignWithMargins="0">
        <oddHeader>&amp;C&amp;"Arial,Bold"General Fund Budget Proposals Summary&amp;R&amp;"Arial,Bold"Appendix 3</oddHeader>
        <oddFooter>&amp;C&amp;P of &amp;N</oddFooter>
      </headerFooter>
    </customSheetView>
    <customSheetView guid="{68DBCC23-D44C-47B1-B3B6-7917C1AB8AF4}" fitToPage="1" hiddenRows="1" hiddenColumns="1">
      <pane ySplit="2" topLeftCell="A3" activePane="bottomLeft" state="frozen"/>
      <selection pane="bottomLeft" activeCell="Z79" sqref="Z79"/>
      <pageMargins left="0" right="0" top="0" bottom="0" header="0" footer="0"/>
      <pageSetup paperSize="9" scale="43" fitToHeight="0" orientation="landscape" r:id="rId6"/>
      <headerFooter alignWithMargins="0">
        <oddHeader>&amp;C&amp;"Arial,Bold"General Fund Budget Proposals Summary&amp;R&amp;"Arial,Bold"Appendix 3</oddHeader>
        <oddFooter>&amp;C&amp;P of &amp;N</oddFooter>
      </headerFooter>
    </customSheetView>
    <customSheetView guid="{36F14ADE-748F-47F6-B747-5BE227F556B7}" showPageBreaks="1" fitToPage="1" printArea="1" hiddenRows="1" hiddenColumns="1">
      <pane ySplit="2" topLeftCell="A3" activePane="bottomLeft" state="frozen"/>
      <selection pane="bottomLeft" activeCell="Z79" sqref="Z79"/>
      <pageMargins left="0" right="0" top="0" bottom="0" header="0" footer="0"/>
      <pageSetup paperSize="9" scale="43" fitToHeight="0" orientation="landscape" r:id="rId7"/>
      <headerFooter alignWithMargins="0">
        <oddHeader>&amp;C&amp;"Arial,Bold"General Fund Budget Proposals Summary&amp;R&amp;"Arial,Bold"Appendix 3</oddHeader>
        <oddFooter>&amp;C&amp;P of &amp;N</oddFooter>
      </headerFooter>
    </customSheetView>
  </customSheetViews>
  <mergeCells count="37">
    <mergeCell ref="K30:L30"/>
    <mergeCell ref="M30:N30"/>
    <mergeCell ref="A1:AD1"/>
    <mergeCell ref="C22:D22"/>
    <mergeCell ref="A2:AE2"/>
    <mergeCell ref="E22:F22"/>
    <mergeCell ref="C6:D6"/>
    <mergeCell ref="E6:F6"/>
    <mergeCell ref="I6:J6"/>
    <mergeCell ref="M6:N6"/>
    <mergeCell ref="M22:N22"/>
    <mergeCell ref="K22:L22"/>
    <mergeCell ref="I22:J22"/>
    <mergeCell ref="K6:L6"/>
    <mergeCell ref="G6:H6"/>
    <mergeCell ref="G22:H22"/>
    <mergeCell ref="M14:N14"/>
    <mergeCell ref="M38:N38"/>
    <mergeCell ref="C14:D14"/>
    <mergeCell ref="K14:L14"/>
    <mergeCell ref="C38:D38"/>
    <mergeCell ref="E38:F38"/>
    <mergeCell ref="I38:J38"/>
    <mergeCell ref="K38:L38"/>
    <mergeCell ref="I14:J14"/>
    <mergeCell ref="E14:F14"/>
    <mergeCell ref="G14:H14"/>
    <mergeCell ref="G38:H38"/>
    <mergeCell ref="C30:D30"/>
    <mergeCell ref="E30:F30"/>
    <mergeCell ref="G30:H30"/>
    <mergeCell ref="I30:J30"/>
    <mergeCell ref="O6:P6"/>
    <mergeCell ref="O22:P22"/>
    <mergeCell ref="O14:P14"/>
    <mergeCell ref="O30:P30"/>
    <mergeCell ref="O38:P38"/>
  </mergeCells>
  <pageMargins left="0.74803149606299213" right="0.74803149606299213" top="0.98425196850393704" bottom="0.98425196850393704" header="0.51181102362204722" footer="0.51181102362204722"/>
  <pageSetup paperSize="9" scale="58" fitToHeight="0" orientation="landscape" r:id="rId8"/>
  <headerFooter alignWithMargins="0">
    <oddHeader>&amp;C&amp;"Arial,Bold"General Fund Budget Proposals Summary&amp;R&amp;"Arial,Bold"Appendix 3</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AB1E624233A74E845F299CAC05AE15" ma:contentTypeVersion="15" ma:contentTypeDescription="Create a new document." ma:contentTypeScope="" ma:versionID="bf7f37234b0fab6c6980ee93609353c1">
  <xsd:schema xmlns:xsd="http://www.w3.org/2001/XMLSchema" xmlns:xs="http://www.w3.org/2001/XMLSchema" xmlns:p="http://schemas.microsoft.com/office/2006/metadata/properties" xmlns:ns2="f3559f86-1df3-4ec0-9117-92b921db40bb" xmlns:ns3="c4c65a70-782b-4903-8544-451ceffb39ef" targetNamespace="http://schemas.microsoft.com/office/2006/metadata/properties" ma:root="true" ma:fieldsID="5beba605da731a9805a3d8ba46f6c14f" ns2:_="" ns3:_="">
    <xsd:import namespace="f3559f86-1df3-4ec0-9117-92b921db40bb"/>
    <xsd:import namespace="c4c65a70-782b-4903-8544-451ceffb39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59f86-1df3-4ec0-9117-92b921db4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c65a70-782b-4903-8544-451ceffb39e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870b543-d2ef-4bd0-8d4f-0264a4a1735b}" ma:internalName="TaxCatchAll" ma:showField="CatchAllData" ma:web="c4c65a70-782b-4903-8544-451ceffb39e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c65a70-782b-4903-8544-451ceffb39ef" xsi:nil="true"/>
    <lcf76f155ced4ddcb4097134ff3c332f xmlns="f3559f86-1df3-4ec0-9117-92b921db40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1957-F29C-4136-98DE-89B2DED889BF}"/>
</file>

<file path=customXml/itemProps2.xml><?xml version="1.0" encoding="utf-8"?>
<ds:datastoreItem xmlns:ds="http://schemas.openxmlformats.org/officeDocument/2006/customXml" ds:itemID="{55A9832F-05AB-477E-B384-C3EE6A41D2B4}">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366fe251-9aff-4671-b9ed-44127f22832c"/>
    <ds:schemaRef ds:uri="http://schemas.microsoft.com/office/2006/documentManagement/types"/>
    <ds:schemaRef ds:uri="f0c51083-7223-4919-89ba-1e9ea700f53e"/>
    <ds:schemaRef ds:uri="http://www.w3.org/XML/1998/namespace"/>
    <ds:schemaRef ds:uri="http://purl.org/dc/dcmitype/"/>
  </ds:schemaRefs>
</ds:datastoreItem>
</file>

<file path=customXml/itemProps3.xml><?xml version="1.0" encoding="utf-8"?>
<ds:datastoreItem xmlns:ds="http://schemas.openxmlformats.org/officeDocument/2006/customXml" ds:itemID="{0B543CA0-8919-4A3D-904F-69A7E29FFF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28</vt:i4>
      </vt:variant>
    </vt:vector>
  </HeadingPairs>
  <TitlesOfParts>
    <vt:vector size="53" baseType="lpstr">
      <vt:lpstr>Header</vt:lpstr>
      <vt:lpstr>Overall Summary</vt:lpstr>
      <vt:lpstr>C&amp;C Services Summary</vt:lpstr>
      <vt:lpstr>Comm &amp; Citizen Services</vt:lpstr>
      <vt:lpstr>Hsg Services</vt:lpstr>
      <vt:lpstr>Comm Safety</vt:lpstr>
      <vt:lpstr>IT Summary</vt:lpstr>
      <vt:lpstr>IT</vt:lpstr>
      <vt:lpstr>Place Summary</vt:lpstr>
      <vt:lpstr>Corporate Property</vt:lpstr>
      <vt:lpstr>Economy, Regen &amp; Sustainability</vt:lpstr>
      <vt:lpstr>Sheet1</vt:lpstr>
      <vt:lpstr>Planning &amp; Regulatory</vt:lpstr>
      <vt:lpstr>Chief Exec</vt:lpstr>
      <vt:lpstr>Companies Summary</vt:lpstr>
      <vt:lpstr>Companies</vt:lpstr>
      <vt:lpstr>HRA </vt:lpstr>
      <vt:lpstr>CorpServ Summary</vt:lpstr>
      <vt:lpstr>Corp Comms</vt:lpstr>
      <vt:lpstr>Fin Serv</vt:lpstr>
      <vt:lpstr>L&amp;G</vt:lpstr>
      <vt:lpstr>People</vt:lpstr>
      <vt:lpstr> GF I&amp;E</vt:lpstr>
      <vt:lpstr>Capital </vt:lpstr>
      <vt:lpstr>Revenue</vt:lpstr>
      <vt:lpstr>'Comm &amp; Citizen Services'!Print_Area</vt:lpstr>
      <vt:lpstr>'Comm Safety'!Print_Area</vt:lpstr>
      <vt:lpstr>Companies!Print_Area</vt:lpstr>
      <vt:lpstr>'Corp Comms'!Print_Area</vt:lpstr>
      <vt:lpstr>'Corporate Property'!Print_Area</vt:lpstr>
      <vt:lpstr>'Economy, Regen &amp; Sustainability'!Print_Area</vt:lpstr>
      <vt:lpstr>'Fin Serv'!Print_Area</vt:lpstr>
      <vt:lpstr>Header!Print_Area</vt:lpstr>
      <vt:lpstr>'HRA '!Print_Area</vt:lpstr>
      <vt:lpstr>'Hsg Services'!Print_Area</vt:lpstr>
      <vt:lpstr>IT!Print_Area</vt:lpstr>
      <vt:lpstr>'L&amp;G'!Print_Area</vt:lpstr>
      <vt:lpstr>People!Print_Area</vt:lpstr>
      <vt:lpstr>'Planning &amp; Regulatory'!Print_Area</vt:lpstr>
      <vt:lpstr>'Chief Exec'!Print_Titles</vt:lpstr>
      <vt:lpstr>'Comm &amp; Citizen Services'!Print_Titles</vt:lpstr>
      <vt:lpstr>'Comm Safety'!Print_Titles</vt:lpstr>
      <vt:lpstr>Companies!Print_Titles</vt:lpstr>
      <vt:lpstr>'Corp Comms'!Print_Titles</vt:lpstr>
      <vt:lpstr>'Corporate Property'!Print_Titles</vt:lpstr>
      <vt:lpstr>'Economy, Regen &amp; Sustainability'!Print_Titles</vt:lpstr>
      <vt:lpstr>'Fin Serv'!Print_Titles</vt:lpstr>
      <vt:lpstr>'HRA '!Print_Titles</vt:lpstr>
      <vt:lpstr>'Hsg Services'!Print_Titles</vt:lpstr>
      <vt:lpstr>IT!Print_Titles</vt:lpstr>
      <vt:lpstr>'L&amp;G'!Print_Titles</vt:lpstr>
      <vt:lpstr>People!Print_Titles</vt:lpstr>
      <vt:lpstr>'Planning &amp; Regulatory'!Print_Titles</vt:lpstr>
    </vt:vector>
  </TitlesOfParts>
  <Manager/>
  <Company>OCC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dc:creator>
  <cp:keywords/>
  <dc:description/>
  <cp:lastModifiedBy>KENNEDY Nigel</cp:lastModifiedBy>
  <cp:revision/>
  <cp:lastPrinted>2025-10-01T17:10:50Z</cp:lastPrinted>
  <dcterms:created xsi:type="dcterms:W3CDTF">2011-09-16T15:05:47Z</dcterms:created>
  <dcterms:modified xsi:type="dcterms:W3CDTF">2025-12-01T12:18:25Z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0x01010073AB1E624233A74E845F299CAC05AE15</vt:lpwstr>
  </property>
  <property fmtid="{D5CDD505-2E9C-101B-9397-08002B2CF9AE}" pid="3" name="MediaServiceImageTags">
    <vt:lpwstr/>
  </property>
</Properties>
</file>